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45" windowWidth="9060" windowHeight="3810" tabRatio="757" activeTab="9"/>
  </bookViews>
  <sheets>
    <sheet name="1" sheetId="16" r:id="rId1"/>
    <sheet name="2" sheetId="22" r:id="rId2"/>
    <sheet name="3" sheetId="17" r:id="rId3"/>
    <sheet name="4" sheetId="35" r:id="rId4"/>
    <sheet name="5" sheetId="36" r:id="rId5"/>
    <sheet name="6" sheetId="26" r:id="rId6"/>
    <sheet name="7" sheetId="37" r:id="rId7"/>
    <sheet name="8" sheetId="31" r:id="rId8"/>
    <sheet name="9" sheetId="3" r:id="rId9"/>
    <sheet name="10" sheetId="33" r:id="rId10"/>
  </sheets>
  <definedNames>
    <definedName name="_xlnm.Print_Area" localSheetId="0">'1'!$A$1:$E$20</definedName>
    <definedName name="_xlnm.Print_Area" localSheetId="9">'10'!$A$1:$E$27</definedName>
    <definedName name="_xlnm.Print_Area" localSheetId="1">'2'!$A$1:$H$31</definedName>
    <definedName name="_xlnm.Print_Area" localSheetId="2">'3'!$A$1:$H$33</definedName>
    <definedName name="_xlnm.Print_Area" localSheetId="3">'4'!$A$1:$E$24</definedName>
    <definedName name="_xlnm.Print_Area" localSheetId="4">'5'!$A$1:$F$26</definedName>
    <definedName name="_xlnm.Print_Area" localSheetId="5">'6'!$A$1:$H$28</definedName>
    <definedName name="_xlnm.Print_Area" localSheetId="6">'7'!$A$1:$I$28</definedName>
    <definedName name="_xlnm.Print_Area" localSheetId="7">'8'!$A$1:$R$25</definedName>
    <definedName name="_xlnm.Print_Area" localSheetId="8">'9'!$A$1:$G$25</definedName>
  </definedNames>
  <calcPr calcId="144525"/>
</workbook>
</file>

<file path=xl/calcChain.xml><?xml version="1.0" encoding="utf-8"?>
<calcChain xmlns="http://schemas.openxmlformats.org/spreadsheetml/2006/main">
  <c r="R17" i="31" l="1"/>
  <c r="Q14" i="31"/>
  <c r="R5" i="31"/>
  <c r="Q5" i="31"/>
  <c r="F20" i="37"/>
  <c r="H20" i="22" l="1"/>
  <c r="O20" i="31" l="1"/>
  <c r="N20" i="31"/>
  <c r="L20" i="31"/>
  <c r="K20" i="31"/>
  <c r="I20" i="31"/>
  <c r="H20" i="31"/>
  <c r="F20" i="31"/>
  <c r="E20" i="31"/>
  <c r="C20" i="31"/>
  <c r="B20" i="31"/>
  <c r="N16" i="31"/>
  <c r="Q6" i="31" l="1"/>
  <c r="R6" i="31"/>
  <c r="Q7" i="31"/>
  <c r="R7" i="31"/>
  <c r="Q8" i="31"/>
  <c r="R8" i="31"/>
  <c r="Q9" i="31"/>
  <c r="R9" i="31"/>
  <c r="Q10" i="31"/>
  <c r="R10" i="31"/>
  <c r="Q11" i="31"/>
  <c r="R11" i="31"/>
  <c r="Q12" i="31"/>
  <c r="R12" i="31"/>
  <c r="Q13" i="31"/>
  <c r="R13" i="31"/>
  <c r="R14" i="31"/>
  <c r="Q15" i="31"/>
  <c r="R15" i="31"/>
  <c r="Q16" i="31"/>
  <c r="R16" i="31"/>
  <c r="Q17" i="31"/>
  <c r="Q18" i="31"/>
  <c r="R18" i="31"/>
  <c r="Q19" i="31"/>
  <c r="R19" i="31"/>
  <c r="Q20" i="31" l="1"/>
  <c r="R20" i="31"/>
  <c r="B19" i="33"/>
  <c r="C25" i="22"/>
  <c r="C20" i="22"/>
  <c r="I14" i="3" l="1"/>
  <c r="G18" i="3"/>
  <c r="I18" i="3" s="1"/>
  <c r="G17" i="3"/>
  <c r="I17" i="3" s="1"/>
  <c r="G16" i="3"/>
  <c r="I16" i="3" s="1"/>
  <c r="G15" i="3"/>
  <c r="I15" i="3" s="1"/>
  <c r="G14" i="3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6" i="3"/>
  <c r="I6" i="3" s="1"/>
  <c r="G5" i="3"/>
  <c r="I5" i="3" s="1"/>
  <c r="G4" i="3"/>
  <c r="I4" i="3" s="1"/>
  <c r="D19" i="3"/>
  <c r="C19" i="3"/>
  <c r="G19" i="3" s="1"/>
  <c r="F19" i="36" l="1"/>
  <c r="E19" i="36"/>
  <c r="D19" i="36"/>
  <c r="C19" i="36"/>
  <c r="B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H26" i="17"/>
  <c r="H25" i="17"/>
  <c r="H24" i="17"/>
  <c r="H23" i="17"/>
  <c r="G26" i="17"/>
  <c r="E27" i="17"/>
  <c r="D27" i="17"/>
  <c r="C27" i="17"/>
  <c r="B27" i="17"/>
  <c r="B26" i="17"/>
  <c r="G21" i="17"/>
  <c r="G27" i="17" s="1"/>
  <c r="H27" i="17" s="1"/>
  <c r="E21" i="17"/>
  <c r="D21" i="17"/>
  <c r="C21" i="17"/>
  <c r="B21" i="17"/>
  <c r="H20" i="17"/>
  <c r="H21" i="17" s="1"/>
  <c r="H19" i="17"/>
  <c r="H18" i="17"/>
  <c r="H17" i="17"/>
  <c r="H16" i="17"/>
  <c r="H15" i="17"/>
  <c r="H14" i="17"/>
  <c r="H13" i="17"/>
  <c r="E13" i="17"/>
  <c r="H12" i="17"/>
  <c r="H11" i="17"/>
  <c r="H10" i="17"/>
  <c r="E10" i="17"/>
  <c r="H9" i="17"/>
  <c r="H8" i="17"/>
  <c r="H7" i="17"/>
  <c r="H6" i="17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6" i="22"/>
  <c r="G5" i="22"/>
  <c r="F20" i="22"/>
  <c r="E20" i="22"/>
  <c r="D20" i="22"/>
  <c r="G20" i="22" l="1"/>
  <c r="C13" i="35"/>
  <c r="G20" i="37" l="1"/>
  <c r="E20" i="37"/>
  <c r="D20" i="37"/>
  <c r="C20" i="37"/>
  <c r="F18" i="37"/>
  <c r="I18" i="37" s="1"/>
  <c r="F9" i="37"/>
  <c r="I6" i="37"/>
  <c r="I12" i="37"/>
  <c r="H6" i="37"/>
  <c r="F6" i="37"/>
  <c r="F7" i="37"/>
  <c r="I7" i="37" s="1"/>
  <c r="F8" i="37"/>
  <c r="I8" i="37" s="1"/>
  <c r="H9" i="37"/>
  <c r="F10" i="37"/>
  <c r="H10" i="37" s="1"/>
  <c r="F11" i="37"/>
  <c r="I11" i="37" s="1"/>
  <c r="F12" i="37"/>
  <c r="H12" i="37" s="1"/>
  <c r="F13" i="37"/>
  <c r="H13" i="37" s="1"/>
  <c r="F14" i="37"/>
  <c r="H14" i="37" s="1"/>
  <c r="F15" i="37"/>
  <c r="I15" i="37" s="1"/>
  <c r="F16" i="37"/>
  <c r="I16" i="37" s="1"/>
  <c r="F17" i="37"/>
  <c r="I17" i="37" s="1"/>
  <c r="F19" i="37"/>
  <c r="H19" i="37" s="1"/>
  <c r="I5" i="37"/>
  <c r="H5" i="37"/>
  <c r="F5" i="37"/>
  <c r="H17" i="37" l="1"/>
  <c r="H7" i="37"/>
  <c r="H20" i="37"/>
  <c r="I20" i="37"/>
  <c r="I19" i="37"/>
  <c r="H18" i="37"/>
  <c r="H16" i="37"/>
  <c r="H15" i="37"/>
  <c r="I14" i="37"/>
  <c r="I13" i="37"/>
  <c r="H11" i="37"/>
  <c r="I10" i="37"/>
  <c r="I9" i="37"/>
  <c r="H8" i="37"/>
  <c r="D19" i="33"/>
  <c r="H4" i="33" s="1"/>
  <c r="C19" i="33"/>
  <c r="G4" i="33" s="1"/>
  <c r="F4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4" i="33"/>
  <c r="E19" i="33" l="1"/>
  <c r="E5" i="16"/>
  <c r="E6" i="16"/>
  <c r="E7" i="16"/>
  <c r="E8" i="16"/>
  <c r="E9" i="16"/>
  <c r="E4" i="16"/>
  <c r="D10" i="16"/>
  <c r="E10" i="16" s="1"/>
  <c r="C8" i="35"/>
  <c r="H26" i="22" l="1"/>
  <c r="D13" i="35" l="1"/>
  <c r="E13" i="35" s="1"/>
  <c r="D26" i="22" l="1"/>
  <c r="C7" i="35" l="1"/>
  <c r="D7" i="35" s="1"/>
  <c r="E7" i="35" s="1"/>
  <c r="D8" i="35"/>
  <c r="E8" i="35" s="1"/>
  <c r="C9" i="35"/>
  <c r="D9" i="35" s="1"/>
  <c r="E9" i="35" s="1"/>
  <c r="C10" i="35"/>
  <c r="D10" i="35" s="1"/>
  <c r="E10" i="35" s="1"/>
  <c r="C11" i="35"/>
  <c r="D11" i="35" s="1"/>
  <c r="E11" i="35" s="1"/>
  <c r="C6" i="35"/>
  <c r="D6" i="35" s="1"/>
  <c r="E6" i="35" s="1"/>
  <c r="C26" i="22" l="1"/>
  <c r="E26" i="22" l="1"/>
  <c r="F26" i="22"/>
  <c r="G26" i="22" l="1"/>
  <c r="F12" i="26" l="1"/>
</calcChain>
</file>

<file path=xl/sharedStrings.xml><?xml version="1.0" encoding="utf-8"?>
<sst xmlns="http://schemas.openxmlformats.org/spreadsheetml/2006/main" count="340" uniqueCount="142">
  <si>
    <t>المجموع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</si>
  <si>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</si>
  <si>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</si>
  <si>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</si>
  <si>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</si>
  <si>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</si>
  <si>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</si>
  <si>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</si>
  <si>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</si>
  <si>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</si>
  <si>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</si>
  <si>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</si>
  <si>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</si>
  <si>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</si>
  <si>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المحافظة</t>
  </si>
  <si>
    <t>نينوى</t>
  </si>
  <si>
    <t>مراعي طبيعية</t>
  </si>
  <si>
    <t>غابات طبيعية</t>
  </si>
  <si>
    <t>جبلية جرداء</t>
  </si>
  <si>
    <t xml:space="preserve">صحراوية بادية </t>
  </si>
  <si>
    <t>نوع التصحر</t>
  </si>
  <si>
    <t>اربيل</t>
  </si>
  <si>
    <t>دهوك</t>
  </si>
  <si>
    <t xml:space="preserve">صلاح الدين </t>
  </si>
  <si>
    <t xml:space="preserve">البصرة </t>
  </si>
  <si>
    <t xml:space="preserve">القادسية </t>
  </si>
  <si>
    <t>شديد ــ شديد جداً</t>
  </si>
  <si>
    <t xml:space="preserve">شديد ــ شديد جداً </t>
  </si>
  <si>
    <t xml:space="preserve"> خفيف ــ متوسط       </t>
  </si>
  <si>
    <t xml:space="preserve"> خفيف ــ متوسط        </t>
  </si>
  <si>
    <t>الأنبار</t>
  </si>
  <si>
    <t>مجموع الأراضي الصالحة للزراعة</t>
  </si>
  <si>
    <t>سطوح مائية وأراضي سكنية</t>
  </si>
  <si>
    <t xml:space="preserve">مساحة الغابات الطبيعية </t>
  </si>
  <si>
    <t xml:space="preserve">(دونم)                                    </t>
  </si>
  <si>
    <t>(طن)</t>
  </si>
  <si>
    <t>الانبار</t>
  </si>
  <si>
    <t>إجمالي العراق</t>
  </si>
  <si>
    <t>إجمالي</t>
  </si>
  <si>
    <t>إقليم كردستان</t>
  </si>
  <si>
    <t>تملح التربة</t>
  </si>
  <si>
    <t>تصلب التربة</t>
  </si>
  <si>
    <t xml:space="preserve">    كلس             </t>
  </si>
  <si>
    <t xml:space="preserve">   جبس</t>
  </si>
  <si>
    <t>السليمانية</t>
  </si>
  <si>
    <t>المساحة (مليون) دونم</t>
  </si>
  <si>
    <t>قسم إحصاءات البيئة - الجهاز المركزي للإحصاء/ العراق</t>
  </si>
  <si>
    <t>(دونم)</t>
  </si>
  <si>
    <t>نوع الإستخدام</t>
  </si>
  <si>
    <t>البساتين</t>
  </si>
  <si>
    <t>سماد الداب</t>
  </si>
  <si>
    <t>سماد السوبر فوسفات الثلاثي</t>
  </si>
  <si>
    <t>سماد مركب 18x10</t>
  </si>
  <si>
    <t>التعرية الريحية</t>
  </si>
  <si>
    <t>التعرية المائية</t>
  </si>
  <si>
    <t>سماد اليوريا</t>
  </si>
  <si>
    <t>مبيد حشري</t>
  </si>
  <si>
    <t>مبيد فطري</t>
  </si>
  <si>
    <t>مبيد أدغال</t>
  </si>
  <si>
    <t>مساحات غابات مشاريع دائرة الغابات والتصحر</t>
  </si>
  <si>
    <t>مبيد أمراض</t>
  </si>
  <si>
    <t>مبيد لاحشري</t>
  </si>
  <si>
    <t>.. بيانات غير متوفرة</t>
  </si>
  <si>
    <t xml:space="preserve">إجمالي المساحة المتأثرة بتعرية التربة والتصحر </t>
  </si>
  <si>
    <t>إستخدام الأراضي حسب المساحة ونسبتها المئوية في العراق</t>
  </si>
  <si>
    <t>المساحة المتأثرة (دونم)</t>
  </si>
  <si>
    <t>النسبة المئوية</t>
  </si>
  <si>
    <t>الأراضي المستغلة حالياً (المزروعة) حسب طبيعة الارواء</t>
  </si>
  <si>
    <t xml:space="preserve"> جار العمل     </t>
  </si>
  <si>
    <t>مفتوح (لازال الخطر قائم)</t>
  </si>
  <si>
    <t>مغلق (رفع الخطر منها)</t>
  </si>
  <si>
    <r>
      <t xml:space="preserve">الأراضي الصالحة للزراعة </t>
    </r>
    <r>
      <rPr>
        <b/>
        <sz val="10"/>
        <color theme="0"/>
        <rFont val="Calibri"/>
        <family val="2"/>
      </rPr>
      <t>*</t>
    </r>
  </si>
  <si>
    <t>الأراضي المروية</t>
  </si>
  <si>
    <t>الأراضي الديمية</t>
  </si>
  <si>
    <t>الأراضي التي تستخدم مياه الآبار</t>
  </si>
  <si>
    <t>المصدر :  وزارة الزراعة / دائرة التخطيط والمتابعة / قسم الإحصاء</t>
  </si>
  <si>
    <t xml:space="preserve">مساحة الغابات الإصطناعية </t>
  </si>
  <si>
    <t xml:space="preserve">المجموع الكلّي لمساحة الغابات الطبيعية والإصطناعية </t>
  </si>
  <si>
    <t xml:space="preserve">كركوك </t>
  </si>
  <si>
    <t xml:space="preserve">* الغابات الطبيعية في محافظة كركوك ماعدا قضاء كرميان </t>
  </si>
  <si>
    <t>المساحة المتأثرة بتعرية التربة والتصحر في العراق لسنة 2016</t>
  </si>
  <si>
    <t>المصدر : وزارة الزراعة / دائرة التخطيط والمتابعة / قسم الإحصاء</t>
  </si>
  <si>
    <t>** لا يوجد تفاصيل حسب المؤشرات أعلاه لمساحات الغابات الإصطناعية</t>
  </si>
  <si>
    <t>الشدّة</t>
  </si>
  <si>
    <t>السنوات</t>
  </si>
  <si>
    <t>المجموع الكلّي لمساحة الغابات (الطبيعية والإصطناعية) (دونم)</t>
  </si>
  <si>
    <t>المجموع الكلّي لمساحة الغابات (الطبيعية والإصطناعية) (هكتار)</t>
  </si>
  <si>
    <r>
      <t>المجموع الكلّي لمساحة الغابات (الطبيعية والإصطناعية) (كم</t>
    </r>
    <r>
      <rPr>
        <b/>
        <sz val="10"/>
        <color theme="0"/>
        <rFont val="Calibri"/>
        <family val="2"/>
      </rPr>
      <t>²</t>
    </r>
    <r>
      <rPr>
        <b/>
        <sz val="10"/>
        <color theme="0"/>
        <rFont val="Arial"/>
        <family val="2"/>
      </rPr>
      <t>)</t>
    </r>
  </si>
  <si>
    <t>الأراضي الصحراوية</t>
  </si>
  <si>
    <t>الكثبان الرملية</t>
  </si>
  <si>
    <t xml:space="preserve"> </t>
  </si>
  <si>
    <t xml:space="preserve">                                            م²</t>
  </si>
  <si>
    <t>المصدر : وزارة الصحة والبيئة / القطاع البيئي / دائرة التخطيط والمتابعة الفنية</t>
  </si>
  <si>
    <t xml:space="preserve">المجموع الكلّي لمساحة الغابات (الطبيعية والإصطناعية) (كم²) = المجموع الكلّي لمساحة الغابات (الطبيعية والإصطناعية) (هكتار) / 100     </t>
  </si>
  <si>
    <t xml:space="preserve">المجموع الكلّي لمساحة الغابات (الطبيعية والإصطناعية) (هكتار) = المجموع الكلّي لمساحة الغابات (الطبيعية والإصطناعية) (دونم) / 4   </t>
  </si>
  <si>
    <t>كغم</t>
  </si>
  <si>
    <t>لتر</t>
  </si>
  <si>
    <t>الأراضي المتملحة والمتغدقة</t>
  </si>
  <si>
    <t>الأراضي المهددة بالتصحر</t>
  </si>
  <si>
    <t xml:space="preserve">المصدر : وزارة الصحة والبيئة / القطاع البيئي / دائرة التخطيط والمتابعة الفنية </t>
  </si>
  <si>
    <t>(م²)</t>
  </si>
  <si>
    <t>المجموع الكلّي</t>
  </si>
  <si>
    <t xml:space="preserve"> * بيانات الأراضي الصالحة للزراعة تمثل مساحات الأراضي الزراعية المنجزة من خلال أستخدام الصور الفضائية للمدة من (2004-2006) والمنفذّة من قبل وزارة الزراعة / دائرة التخطيط / قسم الخرائط البيئية الزراعية</t>
  </si>
  <si>
    <r>
      <rPr>
        <b/>
        <sz val="9"/>
        <rFont val="Calibri"/>
        <family val="2"/>
      </rPr>
      <t>*</t>
    </r>
    <r>
      <rPr>
        <b/>
        <sz val="9"/>
        <rFont val="Arial"/>
        <family val="2"/>
      </rPr>
      <t xml:space="preserve"> مساحة العراق عدا المياه الإقليمية (434128) كم</t>
    </r>
    <r>
      <rPr>
        <b/>
        <sz val="9"/>
        <rFont val="Calibri"/>
        <family val="2"/>
      </rPr>
      <t>²</t>
    </r>
  </si>
  <si>
    <t>جدول (1)</t>
  </si>
  <si>
    <t>جدول (2)</t>
  </si>
  <si>
    <t xml:space="preserve">مساحة الأراضي الصالحة للزراعة والمزروعة حسب طريقة الأرواء والمحافظة لسنة 2018  </t>
  </si>
  <si>
    <t>جدول (4)</t>
  </si>
  <si>
    <t xml:space="preserve">كمية الأسمدة المجهّزة حسب النوع والمحافظة لسنة 2018 </t>
  </si>
  <si>
    <t>جدول (5)</t>
  </si>
  <si>
    <t>كمية المبيدات المستخدمة حسب النوع والمحافظة لسنة 2018</t>
  </si>
  <si>
    <t>جدول (6)</t>
  </si>
  <si>
    <t>مساحة الأراضي الصحراوية والمهددة بالتصحر والكثبان الرملية والمتملحة والمتغدقة حسب المحافظة لسنة 2018</t>
  </si>
  <si>
    <t>جدول (7)</t>
  </si>
  <si>
    <t>جدول (8)</t>
  </si>
  <si>
    <t>جدول (9)</t>
  </si>
  <si>
    <t>مساحة الغابات القائمة لغاية 2017/12/31</t>
  </si>
  <si>
    <t>المساحات المشجرة خلال عام 2018</t>
  </si>
  <si>
    <t xml:space="preserve">مساحة الغابات التابعة لمديريات زراعة المحافظات والقائمة لغاية 2017/12/31 </t>
  </si>
  <si>
    <t>..</t>
  </si>
  <si>
    <t>جدول (10)</t>
  </si>
  <si>
    <t>مجموع المساحات المشمولة بأعمال الإستصلاح حسب الموازنة المائية لسنة 2014</t>
  </si>
  <si>
    <t>مساحة الأراضي المستصلحة</t>
  </si>
  <si>
    <t>كلياً</t>
  </si>
  <si>
    <t>جزئياً</t>
  </si>
  <si>
    <t xml:space="preserve">المجموع </t>
  </si>
  <si>
    <t>مساحات الأراضي قيد الإستصلاح</t>
  </si>
  <si>
    <t>مساحات الأراضي التي لم يتم إستصلاحها</t>
  </si>
  <si>
    <t>المصدر :  وزارة الموارد المائية / دائرة التخطيط والمتابعة / قسم السياسات البيئية</t>
  </si>
  <si>
    <t>جدول (3)</t>
  </si>
  <si>
    <t>مساحة الغابات (الطبيعية والإصطناعية) حسب المحافظة لسنة 2018</t>
  </si>
  <si>
    <t>مساحة الأراضي المستصلحة (كلياً او جزئياً) وقيد الإستصلاح حسب المحافظة لسنة 2018</t>
  </si>
  <si>
    <t>نسبة الأراضي المستصلحة إلى الأراضي المشمولة بالإستصلاح (%)</t>
  </si>
  <si>
    <t>ملاحظة:- 1. لا توجد مساحات مستصلحة يمكن استغلالها والاستفادة منها خلال الاعوام من (2016-2018) وذلك بسبب توقف جميع مشاريع الإستصلاح خلال هذه السنوات بسبب الأزمة المالية والأمنية</t>
  </si>
  <si>
    <t>ملاحظة : مجموع الأراضي الخالية من الغطاء النباتي (139520396.3) دونم</t>
  </si>
  <si>
    <t xml:space="preserve">             2. مساحة محافظة بغداد ضمنها جزء من مساحة ناحية الإسحاقي التابعة لمحافظة صلاح الدين (163400 دونم)</t>
  </si>
  <si>
    <r>
      <t xml:space="preserve">نسبة مساحة الغابات الكلّية (الطبيعية والإصطناعية) من مساحة العراق (%) </t>
    </r>
    <r>
      <rPr>
        <b/>
        <sz val="10"/>
        <color theme="0"/>
        <rFont val="Calibri"/>
        <family val="2"/>
      </rPr>
      <t>*</t>
    </r>
  </si>
  <si>
    <t>نسبة مساحة الغابات (الطبيعية والإصطناعية) من مساحة العراق عدا المياه الإقليمية للسنوات (2011 ــ 2018)</t>
  </si>
  <si>
    <t>ملاحظة :  لا تتوفر بيانات لسنة 2017 و 2018 لذلك تم نشر بيانات سنة 2016</t>
  </si>
  <si>
    <t>مساحة المناطق الخطرة الملوثة بـ (أرض مواجهات، ذخائر عنقودية، مخلفات حربية، حقول ألغام، عبوات ناسفة وذخائر غير منفجرة) حسب الحالة والمحافظة</t>
  </si>
  <si>
    <r>
      <t xml:space="preserve">ملاحظة : 1. القيمة </t>
    </r>
    <r>
      <rPr>
        <b/>
        <sz val="9"/>
        <rFont val="Times New Roman"/>
        <family val="1"/>
        <scheme val="major"/>
      </rPr>
      <t>(0)</t>
    </r>
    <r>
      <rPr>
        <b/>
        <sz val="9"/>
        <rFont val="Arial"/>
        <family val="2"/>
      </rPr>
      <t xml:space="preserve"> تعني عدم إجراء عمليات الكشف عن المناطق الخطرة الملوثة في المحافظة أو قيمة المساحة أقل من (م²)</t>
    </r>
  </si>
  <si>
    <t xml:space="preserve">            2. مساحات المناطق الخطرة المسجلة هي للمدة من (2004 ــ 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</si>
</sst>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0.000"/>
    <numFmt numFmtId="167" formatCode="[$-1010000]d/m/yyyy;@"/>
    <numFmt numFmtId="168" formatCode="_(* #,##0_);_(* \(#,##0\);_(* &quot;-&quot;??_);_(@_)"/>
    <numFmt numFmtId="169" formatCode="#,##0.0"/>
    <numFmt numFmtId="170" formatCode="_(* #,##0.0_);_(* \(#,##0.0\);_(* &quot;-&quot;??_);_(@_)"/>
  </numFmts>
  <fonts count="30" x14ac:knownFonts="1">
    <font>
      <sz val="10"/>
      <name val="Arial"/>
      <charset val="17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Simplified Arabic"/>
      <family val="1"/>
    </font>
    <font>
      <b/>
      <sz val="9"/>
      <name val="Simplified Arabic"/>
      <family val="1"/>
    </font>
    <font>
      <b/>
      <sz val="12"/>
      <name val="Times New Roman"/>
      <family val="1"/>
    </font>
    <font>
      <b/>
      <sz val="12"/>
      <name val="Simplified Arabic"/>
      <family val="1"/>
    </font>
    <font>
      <b/>
      <sz val="11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Simplified Arabic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Times New Roman"/>
      <family val="1"/>
      <scheme val="major"/>
    </font>
    <font>
      <b/>
      <sz val="10"/>
      <color theme="0"/>
      <name val="Calibri"/>
      <family val="2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Times New Roman"/>
      <family val="1"/>
      <scheme val="major"/>
    </font>
    <font>
      <b/>
      <sz val="9"/>
      <name val="Calibri"/>
      <family val="2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0" fillId="0" borderId="0" xfId="0"/>
    <xf numFmtId="0" fontId="13" fillId="0" borderId="0" xfId="0" applyFont="1" applyBorder="1"/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8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/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164" fontId="1" fillId="0" borderId="0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3" borderId="0" xfId="0" applyFill="1"/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8" fontId="1" fillId="0" borderId="4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8" fontId="1" fillId="0" borderId="0" xfId="1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3" fillId="0" borderId="0" xfId="0" applyNumberFormat="1" applyFont="1" applyBorder="1"/>
    <xf numFmtId="168" fontId="1" fillId="0" borderId="0" xfId="1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0" fillId="0" borderId="0" xfId="0"/>
    <xf numFmtId="0" fontId="4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 readingOrder="2"/>
    </xf>
    <xf numFmtId="0" fontId="16" fillId="0" borderId="1" xfId="0" applyFont="1" applyBorder="1" applyAlignment="1">
      <alignment vertical="center" wrapText="1" readingOrder="2"/>
    </xf>
    <xf numFmtId="0" fontId="16" fillId="0" borderId="7" xfId="0" applyFont="1" applyBorder="1" applyAlignment="1">
      <alignment vertical="center" wrapText="1" readingOrder="2"/>
    </xf>
    <xf numFmtId="0" fontId="0" fillId="0" borderId="0" xfId="0"/>
    <xf numFmtId="168" fontId="1" fillId="0" borderId="5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/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0" fillId="0" borderId="0" xfId="0"/>
    <xf numFmtId="0" fontId="5" fillId="0" borderId="6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6" xfId="0" applyBorder="1"/>
    <xf numFmtId="0" fontId="5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0" borderId="7" xfId="0" applyFont="1" applyBorder="1" applyAlignment="1">
      <alignment horizontal="right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168" fontId="1" fillId="5" borderId="11" xfId="1" applyNumberFormat="1" applyFont="1" applyFill="1" applyBorder="1" applyAlignment="1">
      <alignment horizontal="right" vertical="center" wrapText="1"/>
    </xf>
    <xf numFmtId="168" fontId="1" fillId="5" borderId="6" xfId="1" applyNumberFormat="1" applyFont="1" applyFill="1" applyBorder="1" applyAlignment="1">
      <alignment horizontal="center" vertical="center" wrapText="1"/>
    </xf>
    <xf numFmtId="168" fontId="1" fillId="5" borderId="1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7" xfId="0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0" fontId="1" fillId="0" borderId="5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 wrapText="1"/>
    </xf>
    <xf numFmtId="168" fontId="1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9" fontId="1" fillId="2" borderId="1" xfId="0" applyNumberFormat="1" applyFont="1" applyFill="1" applyBorder="1" applyAlignment="1">
      <alignment vertical="center" wrapText="1"/>
    </xf>
    <xf numFmtId="169" fontId="1" fillId="2" borderId="7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6" borderId="0" xfId="0" applyFill="1"/>
    <xf numFmtId="168" fontId="0" fillId="6" borderId="0" xfId="0" applyNumberFormat="1" applyFill="1"/>
    <xf numFmtId="168" fontId="0" fillId="0" borderId="0" xfId="0" applyNumberFormat="1"/>
    <xf numFmtId="168" fontId="0" fillId="3" borderId="0" xfId="0" applyNumberFormat="1" applyFill="1"/>
    <xf numFmtId="0" fontId="16" fillId="0" borderId="7" xfId="0" applyFont="1" applyFill="1" applyBorder="1" applyAlignment="1">
      <alignment vertical="center" wrapText="1" readingOrder="2"/>
    </xf>
    <xf numFmtId="0" fontId="16" fillId="0" borderId="1" xfId="0" applyFont="1" applyFill="1" applyBorder="1" applyAlignment="1">
      <alignment vertical="center" wrapText="1" readingOrder="2"/>
    </xf>
    <xf numFmtId="3" fontId="17" fillId="0" borderId="1" xfId="1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 readingOrder="2"/>
    </xf>
    <xf numFmtId="0" fontId="18" fillId="0" borderId="7" xfId="0" applyFont="1" applyFill="1" applyBorder="1" applyAlignment="1">
      <alignment vertical="center" wrapText="1" readingOrder="2"/>
    </xf>
    <xf numFmtId="3" fontId="1" fillId="0" borderId="1" xfId="1" applyNumberFormat="1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1" fillId="2" borderId="5" xfId="1" applyNumberFormat="1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11" xfId="1" applyNumberFormat="1" applyFont="1" applyFill="1" applyBorder="1" applyAlignment="1">
      <alignment horizontal="left" vertical="center" wrapText="1"/>
    </xf>
    <xf numFmtId="168" fontId="13" fillId="5" borderId="0" xfId="0" applyNumberFormat="1" applyFont="1" applyFill="1"/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1" fillId="0" borderId="7" xfId="1" applyNumberFormat="1" applyFont="1" applyFill="1" applyBorder="1" applyAlignment="1">
      <alignment vertical="center" wrapText="1"/>
    </xf>
    <xf numFmtId="169" fontId="1" fillId="2" borderId="5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169" fontId="1" fillId="2" borderId="0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4" borderId="10" xfId="0" applyFont="1" applyFill="1" applyBorder="1" applyAlignment="1">
      <alignment vertical="center" wrapText="1"/>
    </xf>
    <xf numFmtId="168" fontId="25" fillId="5" borderId="3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8" xfId="1" applyNumberFormat="1" applyFont="1" applyFill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70" fontId="1" fillId="0" borderId="8" xfId="1" applyNumberFormat="1" applyFont="1" applyFill="1" applyBorder="1" applyAlignment="1">
      <alignment horizontal="right" vertical="center" wrapText="1"/>
    </xf>
    <xf numFmtId="170" fontId="1" fillId="0" borderId="0" xfId="1" applyNumberFormat="1" applyFont="1" applyFill="1" applyBorder="1" applyAlignment="1">
      <alignment horizontal="right" vertical="center" wrapText="1"/>
    </xf>
    <xf numFmtId="170" fontId="1" fillId="0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3" fontId="17" fillId="0" borderId="7" xfId="1" applyNumberFormat="1" applyFont="1" applyFill="1" applyBorder="1" applyAlignment="1">
      <alignment vertical="center" wrapText="1"/>
    </xf>
    <xf numFmtId="3" fontId="17" fillId="0" borderId="5" xfId="1" applyNumberFormat="1" applyFont="1" applyFill="1" applyBorder="1" applyAlignment="1">
      <alignment vertical="center" wrapText="1"/>
    </xf>
    <xf numFmtId="0" fontId="0" fillId="0" borderId="0" xfId="0" applyFill="1"/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20" fillId="4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readingOrder="2"/>
    </xf>
    <xf numFmtId="169" fontId="1" fillId="0" borderId="5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readingOrder="2"/>
    </xf>
    <xf numFmtId="3" fontId="1" fillId="0" borderId="5" xfId="1" applyNumberFormat="1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3" fontId="1" fillId="2" borderId="7" xfId="1" applyNumberFormat="1" applyFont="1" applyFill="1" applyBorder="1" applyAlignment="1">
      <alignment vertical="center" wrapText="1"/>
    </xf>
    <xf numFmtId="3" fontId="1" fillId="5" borderId="11" xfId="1" applyNumberFormat="1" applyFont="1" applyFill="1" applyBorder="1" applyAlignment="1">
      <alignment vertical="center" wrapText="1"/>
    </xf>
    <xf numFmtId="3" fontId="29" fillId="5" borderId="6" xfId="1" applyNumberFormat="1" applyFont="1" applyFill="1" applyBorder="1" applyAlignment="1">
      <alignment vertical="center" wrapText="1"/>
    </xf>
    <xf numFmtId="165" fontId="0" fillId="3" borderId="0" xfId="0" applyNumberFormat="1" applyFill="1"/>
    <xf numFmtId="165" fontId="0" fillId="0" borderId="0" xfId="0" applyNumberFormat="1" applyFill="1"/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right" vertical="center" wrapText="1" readingOrder="2"/>
    </xf>
    <xf numFmtId="0" fontId="20" fillId="4" borderId="9" xfId="0" applyFont="1" applyFill="1" applyBorder="1" applyAlignment="1">
      <alignment vertical="center" wrapText="1"/>
    </xf>
    <xf numFmtId="168" fontId="1" fillId="0" borderId="1" xfId="1" applyNumberFormat="1" applyFont="1" applyFill="1" applyBorder="1" applyAlignment="1">
      <alignment horizontal="left" vertical="center" wrapText="1"/>
    </xf>
    <xf numFmtId="168" fontId="1" fillId="0" borderId="5" xfId="1" applyNumberFormat="1" applyFont="1" applyFill="1" applyBorder="1" applyAlignment="1">
      <alignment horizontal="left" vertical="center" wrapText="1"/>
    </xf>
    <xf numFmtId="168" fontId="1" fillId="0" borderId="4" xfId="1" applyNumberFormat="1" applyFont="1" applyFill="1" applyBorder="1" applyAlignment="1">
      <alignment horizontal="left" vertical="center" wrapText="1"/>
    </xf>
    <xf numFmtId="0" fontId="1" fillId="0" borderId="5" xfId="1" applyNumberFormat="1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3" fontId="1" fillId="0" borderId="5" xfId="1" applyNumberFormat="1" applyFont="1" applyFill="1" applyBorder="1" applyAlignment="1">
      <alignment horizontal="left" vertical="center" wrapText="1"/>
    </xf>
    <xf numFmtId="168" fontId="1" fillId="5" borderId="11" xfId="1" applyNumberFormat="1" applyFont="1" applyFill="1" applyBorder="1" applyAlignment="1">
      <alignment horizontal="left" vertical="center" wrapText="1"/>
    </xf>
    <xf numFmtId="168" fontId="1" fillId="0" borderId="7" xfId="1" applyNumberFormat="1" applyFont="1" applyFill="1" applyBorder="1" applyAlignment="1">
      <alignment horizontal="left" vertical="center" wrapText="1"/>
    </xf>
    <xf numFmtId="168" fontId="1" fillId="5" borderId="6" xfId="1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3" fontId="1" fillId="2" borderId="0" xfId="1" applyNumberFormat="1" applyFont="1" applyFill="1" applyBorder="1" applyAlignment="1">
      <alignment vertical="center" wrapText="1"/>
    </xf>
    <xf numFmtId="168" fontId="1" fillId="0" borderId="0" xfId="1" applyNumberFormat="1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vertical="center" wrapText="1"/>
    </xf>
    <xf numFmtId="168" fontId="1" fillId="0" borderId="13" xfId="1" applyNumberFormat="1" applyFont="1" applyFill="1" applyBorder="1" applyAlignment="1">
      <alignment horizontal="right" vertical="center" wrapText="1"/>
    </xf>
    <xf numFmtId="170" fontId="1" fillId="0" borderId="13" xfId="1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169" fontId="1" fillId="2" borderId="5" xfId="0" applyNumberFormat="1" applyFont="1" applyFill="1" applyBorder="1" applyAlignment="1">
      <alignment horizontal="left" vertical="center" wrapText="1"/>
    </xf>
    <xf numFmtId="169" fontId="1" fillId="2" borderId="1" xfId="0" applyNumberFormat="1" applyFont="1" applyFill="1" applyBorder="1" applyAlignment="1">
      <alignment horizontal="left" vertical="center" wrapText="1"/>
    </xf>
    <xf numFmtId="169" fontId="1" fillId="2" borderId="7" xfId="0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/>
    <xf numFmtId="0" fontId="3" fillId="2" borderId="2" xfId="0" applyFont="1" applyFill="1" applyBorder="1" applyAlignment="1">
      <alignment horizontal="right" vertical="center" wrapText="1"/>
    </xf>
    <xf numFmtId="168" fontId="1" fillId="2" borderId="2" xfId="1" applyNumberFormat="1" applyFont="1" applyFill="1" applyBorder="1" applyAlignment="1">
      <alignment horizontal="right" vertical="center" wrapText="1" readingOrder="1"/>
    </xf>
    <xf numFmtId="168" fontId="1" fillId="2" borderId="2" xfId="1" applyNumberFormat="1" applyFont="1" applyFill="1" applyBorder="1" applyAlignment="1">
      <alignment vertical="center" wrapText="1" readingOrder="1"/>
    </xf>
    <xf numFmtId="3" fontId="1" fillId="2" borderId="2" xfId="0" applyNumberFormat="1" applyFont="1" applyFill="1" applyBorder="1" applyAlignment="1">
      <alignment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readingOrder="2"/>
    </xf>
    <xf numFmtId="0" fontId="23" fillId="0" borderId="7" xfId="0" applyFont="1" applyFill="1" applyBorder="1" applyAlignment="1">
      <alignment vertical="center" wrapText="1"/>
    </xf>
    <xf numFmtId="1" fontId="1" fillId="0" borderId="4" xfId="1" applyNumberFormat="1" applyFont="1" applyFill="1" applyBorder="1" applyAlignment="1">
      <alignment horizontal="left" vertical="center" wrapText="1"/>
    </xf>
    <xf numFmtId="3" fontId="1" fillId="0" borderId="1" xfId="1" applyNumberFormat="1" applyFont="1" applyFill="1" applyBorder="1" applyAlignment="1">
      <alignment horizontal="left" vertical="center" wrapText="1"/>
    </xf>
    <xf numFmtId="3" fontId="1" fillId="0" borderId="7" xfId="1" applyNumberFormat="1" applyFont="1" applyFill="1" applyBorder="1" applyAlignment="1">
      <alignment horizontal="left" vertical="center" wrapText="1"/>
    </xf>
    <xf numFmtId="3" fontId="1" fillId="2" borderId="5" xfId="1" applyNumberFormat="1" applyFont="1" applyFill="1" applyBorder="1" applyAlignment="1">
      <alignment horizontal="left" vertical="center" wrapText="1"/>
    </xf>
    <xf numFmtId="3" fontId="1" fillId="5" borderId="11" xfId="1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 readingOrder="2"/>
    </xf>
    <xf numFmtId="3" fontId="1" fillId="0" borderId="0" xfId="0" applyNumberFormat="1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right" vertical="center" wrapText="1"/>
    </xf>
    <xf numFmtId="3" fontId="1" fillId="5" borderId="14" xfId="0" applyNumberFormat="1" applyFont="1" applyFill="1" applyBorder="1" applyAlignment="1">
      <alignment vertical="center" wrapText="1"/>
    </xf>
    <xf numFmtId="168" fontId="1" fillId="5" borderId="14" xfId="1" applyNumberFormat="1" applyFont="1" applyFill="1" applyBorder="1" applyAlignment="1">
      <alignment vertical="center" wrapText="1" readingOrder="1"/>
    </xf>
    <xf numFmtId="3" fontId="1" fillId="2" borderId="0" xfId="0" applyNumberFormat="1" applyFont="1" applyFill="1" applyBorder="1" applyAlignment="1">
      <alignment vertical="center" wrapText="1"/>
    </xf>
    <xf numFmtId="169" fontId="1" fillId="5" borderId="14" xfId="0" applyNumberFormat="1" applyFont="1" applyFill="1" applyBorder="1" applyAlignment="1">
      <alignment vertical="center" wrapText="1"/>
    </xf>
    <xf numFmtId="169" fontId="1" fillId="5" borderId="14" xfId="0" applyNumberFormat="1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vertical="center" wrapText="1"/>
    </xf>
    <xf numFmtId="3" fontId="1" fillId="5" borderId="14" xfId="1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 wrapText="1"/>
    </xf>
    <xf numFmtId="168" fontId="1" fillId="0" borderId="14" xfId="1" applyNumberFormat="1" applyFont="1" applyFill="1" applyBorder="1" applyAlignment="1">
      <alignment horizontal="left" vertical="center" wrapText="1"/>
    </xf>
    <xf numFmtId="0" fontId="1" fillId="0" borderId="14" xfId="1" applyNumberFormat="1" applyFont="1" applyFill="1" applyBorder="1" applyAlignment="1">
      <alignment horizontal="left" vertical="center" wrapText="1"/>
    </xf>
    <xf numFmtId="168" fontId="1" fillId="0" borderId="14" xfId="1" applyNumberFormat="1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>
      <alignment horizontal="left" vertical="center" wrapText="1"/>
    </xf>
    <xf numFmtId="3" fontId="1" fillId="2" borderId="0" xfId="1" applyNumberFormat="1" applyFont="1" applyFill="1" applyBorder="1" applyAlignment="1">
      <alignment horizontal="left" vertical="center" wrapText="1"/>
    </xf>
    <xf numFmtId="168" fontId="1" fillId="0" borderId="14" xfId="1" applyNumberFormat="1" applyFont="1" applyFill="1" applyBorder="1" applyAlignment="1">
      <alignment horizontal="right" vertical="center" wrapText="1"/>
    </xf>
    <xf numFmtId="3" fontId="17" fillId="0" borderId="0" xfId="1" applyNumberFormat="1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 readingOrder="2"/>
    </xf>
    <xf numFmtId="3" fontId="17" fillId="0" borderId="14" xfId="1" applyNumberFormat="1" applyFont="1" applyFill="1" applyBorder="1" applyAlignment="1">
      <alignment vertical="center" wrapText="1"/>
    </xf>
    <xf numFmtId="3" fontId="1" fillId="0" borderId="14" xfId="1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165" fontId="1" fillId="5" borderId="14" xfId="0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" fontId="1" fillId="5" borderId="14" xfId="1" applyNumberFormat="1" applyFont="1" applyFill="1" applyBorder="1" applyAlignment="1">
      <alignment vertical="center" wrapText="1" readingOrder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20" fillId="4" borderId="2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right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167" fontId="21" fillId="4" borderId="2" xfId="0" applyNumberFormat="1" applyFont="1" applyFill="1" applyBorder="1" applyAlignment="1">
      <alignment horizontal="right" vertical="center" wrapText="1"/>
    </xf>
    <xf numFmtId="167" fontId="21" fillId="4" borderId="0" xfId="0" applyNumberFormat="1" applyFont="1" applyFill="1" applyBorder="1" applyAlignment="1">
      <alignment horizontal="right" vertical="center" wrapText="1"/>
    </xf>
    <xf numFmtId="167" fontId="21" fillId="4" borderId="1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7" fontId="20" fillId="4" borderId="2" xfId="0" applyNumberFormat="1" applyFont="1" applyFill="1" applyBorder="1" applyAlignment="1">
      <alignment horizontal="right" vertical="center" wrapText="1"/>
    </xf>
    <xf numFmtId="167" fontId="20" fillId="4" borderId="0" xfId="0" applyNumberFormat="1" applyFont="1" applyFill="1" applyBorder="1" applyAlignment="1">
      <alignment horizontal="right" vertical="center" wrapText="1"/>
    </xf>
    <xf numFmtId="167" fontId="20" fillId="4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168" fontId="1" fillId="2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168" fontId="1" fillId="2" borderId="7" xfId="1" applyNumberFormat="1" applyFont="1" applyFill="1" applyBorder="1" applyAlignment="1">
      <alignment horizontal="center" vertical="center" wrapText="1"/>
    </xf>
    <xf numFmtId="168" fontId="1" fillId="2" borderId="5" xfId="1" applyNumberFormat="1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168" fontId="1" fillId="2" borderId="4" xfId="1" applyNumberFormat="1" applyFont="1" applyFill="1" applyBorder="1" applyAlignment="1">
      <alignment horizontal="right" vertical="center" wrapText="1"/>
    </xf>
    <xf numFmtId="166" fontId="3" fillId="2" borderId="8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6" fontId="3" fillId="2" borderId="7" xfId="0" applyNumberFormat="1" applyFont="1" applyFill="1" applyBorder="1" applyAlignment="1">
      <alignment horizontal="right" vertical="center" wrapText="1"/>
    </xf>
    <xf numFmtId="166" fontId="3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right"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2" fillId="4" borderId="10" xfId="0" applyFont="1" applyFill="1" applyBorder="1"/>
    <xf numFmtId="0" fontId="1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7434"/>
      <color rgb="FFE2ECD0"/>
      <color rgb="FFDEE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r-IQ"/>
            </a:pPr>
            <a:r>
              <a:rPr lang="ar-SA" sz="1050" b="1" i="0" baseline="0">
                <a:effectLst/>
              </a:rPr>
              <a:t>شكل </a:t>
            </a:r>
            <a:r>
              <a:rPr lang="en-US" sz="1050" b="1" i="0" baseline="0">
                <a:effectLst/>
              </a:rPr>
              <a:t> 2</a:t>
            </a:r>
            <a:r>
              <a:rPr lang="ar-SA" sz="1050" b="1" i="0" baseline="0">
                <a:effectLst/>
              </a:rPr>
              <a:t>: </a:t>
            </a:r>
            <a:r>
              <a:rPr lang="ar-IQ" sz="1050" b="1" i="0" baseline="0">
                <a:effectLst/>
              </a:rPr>
              <a:t>كمية الأسمدة المجهّزة حسب المحافظة لسنة </a:t>
            </a:r>
            <a:r>
              <a:rPr lang="en-US" sz="1050" b="1" i="0" baseline="0">
                <a:effectLst/>
              </a:rPr>
              <a:t>2018 </a:t>
            </a:r>
            <a:r>
              <a:rPr lang="ar-IQ" sz="1050" b="1" i="0" baseline="0">
                <a:effectLst/>
              </a:rPr>
              <a:t> </a:t>
            </a:r>
            <a:endParaRPr lang="ar-IQ" sz="105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98840769903791"/>
          <c:y val="0.14897018081073282"/>
          <c:w val="0.82156714785651552"/>
          <c:h val="0.630344123651210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lang="ar-IQ" sz="900" b="1" i="0" baseline="0">
                    <a:latin typeface="Times New Roman" pitchFamily="18" charset="0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'9'!$H$4:$H$18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الأنبار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'9'!$I$4:$I$18</c:f>
              <c:numCache>
                <c:formatCode>0.0</c:formatCode>
                <c:ptCount val="15"/>
                <c:pt idx="0">
                  <c:v>64.894999999999996</c:v>
                </c:pt>
                <c:pt idx="1">
                  <c:v>48.021999999999998</c:v>
                </c:pt>
                <c:pt idx="2">
                  <c:v>30.728000000000002</c:v>
                </c:pt>
                <c:pt idx="3">
                  <c:v>35.482999999999997</c:v>
                </c:pt>
                <c:pt idx="4">
                  <c:v>35.503</c:v>
                </c:pt>
                <c:pt idx="5">
                  <c:v>25.068999999999999</c:v>
                </c:pt>
                <c:pt idx="6">
                  <c:v>9.5109999999999992</c:v>
                </c:pt>
                <c:pt idx="7">
                  <c:v>63.795000000000002</c:v>
                </c:pt>
                <c:pt idx="8">
                  <c:v>69.33</c:v>
                </c:pt>
                <c:pt idx="9">
                  <c:v>15.117000000000001</c:v>
                </c:pt>
                <c:pt idx="10">
                  <c:v>31.387</c:v>
                </c:pt>
                <c:pt idx="11">
                  <c:v>20.609000000000002</c:v>
                </c:pt>
                <c:pt idx="12">
                  <c:v>22.027000000000001</c:v>
                </c:pt>
                <c:pt idx="13">
                  <c:v>27.617999999999999</c:v>
                </c:pt>
                <c:pt idx="14">
                  <c:v>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89376"/>
        <c:axId val="83161024"/>
        <c:axId val="0"/>
      </c:bar3DChart>
      <c:catAx>
        <c:axId val="95589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3161024"/>
        <c:crosses val="autoZero"/>
        <c:auto val="1"/>
        <c:lblAlgn val="ctr"/>
        <c:lblOffset val="100"/>
        <c:noMultiLvlLbl val="0"/>
      </c:catAx>
      <c:valAx>
        <c:axId val="8316102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95589376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4803149606299413" l="0.70866141732283694" r="0.70866141732283694" t="0.74803149606299413" header="0.31496062992126173" footer="0.31496062992126173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r-IQ"/>
            </a:pPr>
            <a:r>
              <a:rPr lang="ar-IQ" sz="1000" b="1" i="0" baseline="0">
                <a:effectLst/>
              </a:rPr>
              <a:t>شكل (16): مساحات المناطق الخطرة الملوثة بـ (أرض مواجهات، ذخائر عنقودية، عبوات ناسفة، ذخائر غير منفجرة) حسب الحالة لسنة 2017</a:t>
            </a:r>
            <a:endParaRPr lang="ar-IQ" sz="10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11109520400858"/>
          <c:y val="0.19954870224555263"/>
          <c:w val="0.83736845621570233"/>
          <c:h val="0.6344947506561704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6969696969697247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ar-IQ" sz="900" b="1">
                    <a:cs typeface="+mj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'10'!$F$3:$H$3</c:f>
              <c:strCache>
                <c:ptCount val="3"/>
                <c:pt idx="0">
                  <c:v>مفتوح (لازال الخطر قائم)</c:v>
                </c:pt>
                <c:pt idx="1">
                  <c:v>مغلق (رفع الخطر منها)</c:v>
                </c:pt>
                <c:pt idx="2">
                  <c:v> جار العمل     </c:v>
                </c:pt>
              </c:strCache>
            </c:strRef>
          </c:cat>
          <c:val>
            <c:numRef>
              <c:f>'10'!$F$4:$H$4</c:f>
              <c:numCache>
                <c:formatCode>0.0</c:formatCode>
                <c:ptCount val="3"/>
                <c:pt idx="0">
                  <c:v>2739.2989040000002</c:v>
                </c:pt>
                <c:pt idx="1">
                  <c:v>2581.3644669999999</c:v>
                </c:pt>
                <c:pt idx="2">
                  <c:v>267.17404099999999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95591936"/>
        <c:axId val="83162752"/>
        <c:axId val="0"/>
      </c:bar3DChart>
      <c:catAx>
        <c:axId val="95591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83162752"/>
        <c:crosses val="autoZero"/>
        <c:auto val="1"/>
        <c:lblAlgn val="ctr"/>
        <c:lblOffset val="100"/>
        <c:noMultiLvlLbl val="0"/>
      </c:catAx>
      <c:valAx>
        <c:axId val="8316275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95591936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6</xdr:row>
      <xdr:rowOff>0</xdr:rowOff>
    </xdr:from>
    <xdr:to>
      <xdr:col>1</xdr:col>
      <xdr:colOff>609600</xdr:colOff>
      <xdr:row>6</xdr:row>
      <xdr:rowOff>171450</xdr:rowOff>
    </xdr:to>
    <xdr:sp macro="" textlink="">
      <xdr:nvSpPr>
        <xdr:cNvPr id="3" name="مربع نص 2"/>
        <xdr:cNvSpPr txBox="1"/>
      </xdr:nvSpPr>
      <xdr:spPr>
        <a:xfrm>
          <a:off x="9989867625" y="1438275"/>
          <a:ext cx="1809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100"/>
            <a:t>*</a:t>
          </a:r>
        </a:p>
      </xdr:txBody>
    </xdr:sp>
    <xdr:clientData/>
  </xdr:twoCellAnchor>
  <xdr:twoCellAnchor>
    <xdr:from>
      <xdr:col>4</xdr:col>
      <xdr:colOff>295274</xdr:colOff>
      <xdr:row>6</xdr:row>
      <xdr:rowOff>19049</xdr:rowOff>
    </xdr:from>
    <xdr:to>
      <xdr:col>4</xdr:col>
      <xdr:colOff>600074</xdr:colOff>
      <xdr:row>6</xdr:row>
      <xdr:rowOff>152400</xdr:rowOff>
    </xdr:to>
    <xdr:sp macro="" textlink="">
      <xdr:nvSpPr>
        <xdr:cNvPr id="4" name="مربع نص 3"/>
        <xdr:cNvSpPr txBox="1"/>
      </xdr:nvSpPr>
      <xdr:spPr>
        <a:xfrm>
          <a:off x="9987019651" y="1457324"/>
          <a:ext cx="304800" cy="133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SA" sz="1100"/>
            <a:t>**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0</xdr:row>
      <xdr:rowOff>214312</xdr:rowOff>
    </xdr:from>
    <xdr:to>
      <xdr:col>17</xdr:col>
      <xdr:colOff>38100</xdr:colOff>
      <xdr:row>9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0.38651</cdr:y>
    </cdr:from>
    <cdr:to>
      <cdr:x>0.08854</cdr:x>
      <cdr:y>0.62421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123642" y="1183907"/>
          <a:ext cx="652072" cy="404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100" b="1"/>
            <a:t>ألف طن</a:t>
          </a:r>
          <a:endParaRPr lang="ar-IQ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1085850</xdr:colOff>
      <xdr:row>7</xdr:row>
      <xdr:rowOff>80962</xdr:rowOff>
    </xdr:from>
    <xdr:to>
      <xdr:col>13</xdr:col>
      <xdr:colOff>304800</xdr:colOff>
      <xdr:row>17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0.03241</cdr:x>
      <cdr:y>0.29688</cdr:y>
    </cdr:from>
    <cdr:to>
      <cdr:x>0.09604</cdr:x>
      <cdr:y>0.6426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37726" y="1121923"/>
          <a:ext cx="948392" cy="333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000" b="1"/>
            <a:t>مليون م</a:t>
          </a:r>
          <a:r>
            <a:rPr lang="ar-SA" sz="1000" b="1">
              <a:latin typeface="Calibri"/>
            </a:rPr>
            <a:t>²</a:t>
          </a:r>
          <a:endParaRPr lang="ar-IQ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31"/>
  <sheetViews>
    <sheetView rightToLeft="1" view="pageBreakPreview" topLeftCell="A5" zoomScaleSheetLayoutView="100" workbookViewId="0">
      <selection activeCell="D18" sqref="D18"/>
    </sheetView>
  </sheetViews>
  <sheetFormatPr defaultRowHeight="12.75" x14ac:dyDescent="0.2"/>
  <cols>
    <col min="1" max="1" width="2" customWidth="1"/>
    <col min="2" max="3" width="15" customWidth="1"/>
    <col min="4" max="4" width="22.85546875" customWidth="1"/>
    <col min="5" max="5" width="22" customWidth="1"/>
    <col min="6" max="6" width="11.5703125" customWidth="1"/>
  </cols>
  <sheetData>
    <row r="1" spans="1:6" ht="36.75" customHeight="1" x14ac:dyDescent="0.2">
      <c r="A1" s="252" t="s">
        <v>64</v>
      </c>
      <c r="B1" s="252"/>
      <c r="C1" s="252"/>
      <c r="D1" s="252"/>
      <c r="E1" s="252"/>
      <c r="F1" s="199"/>
    </row>
    <row r="2" spans="1:6" ht="33" customHeight="1" thickBot="1" x14ac:dyDescent="0.25">
      <c r="B2" s="250" t="s">
        <v>104</v>
      </c>
      <c r="C2" s="250"/>
      <c r="D2" s="68"/>
      <c r="E2" s="68"/>
      <c r="F2" s="68"/>
    </row>
    <row r="3" spans="1:6" ht="42" customHeight="1" thickTop="1" x14ac:dyDescent="0.2">
      <c r="B3" s="101" t="s">
        <v>48</v>
      </c>
      <c r="C3" s="101"/>
      <c r="D3" s="193" t="s">
        <v>45</v>
      </c>
      <c r="E3" s="110" t="s">
        <v>66</v>
      </c>
    </row>
    <row r="4" spans="1:6" ht="39.950000000000003" customHeight="1" x14ac:dyDescent="0.2">
      <c r="A4" s="3"/>
      <c r="B4" s="253" t="s">
        <v>19</v>
      </c>
      <c r="C4" s="253"/>
      <c r="D4" s="196">
        <v>54</v>
      </c>
      <c r="E4" s="196">
        <f>D4/174.4*100</f>
        <v>30.963302752293576</v>
      </c>
      <c r="F4" s="15"/>
    </row>
    <row r="5" spans="1:6" ht="39.950000000000003" customHeight="1" x14ac:dyDescent="0.2">
      <c r="A5" s="1"/>
      <c r="B5" s="251" t="s">
        <v>31</v>
      </c>
      <c r="C5" s="251"/>
      <c r="D5" s="195">
        <v>48</v>
      </c>
      <c r="E5" s="196">
        <f t="shared" ref="E5:E10" si="0">D5/174.4*100</f>
        <v>27.522935779816514</v>
      </c>
      <c r="F5" s="15"/>
    </row>
    <row r="6" spans="1:6" ht="39.950000000000003" customHeight="1" x14ac:dyDescent="0.2">
      <c r="A6" s="1"/>
      <c r="B6" s="253" t="s">
        <v>32</v>
      </c>
      <c r="C6" s="253"/>
      <c r="D6" s="195">
        <v>47.7</v>
      </c>
      <c r="E6" s="196">
        <f t="shared" si="0"/>
        <v>27.350917431192663</v>
      </c>
      <c r="F6" s="15"/>
    </row>
    <row r="7" spans="1:6" ht="39.950000000000003" customHeight="1" x14ac:dyDescent="0.2">
      <c r="B7" s="251" t="s">
        <v>16</v>
      </c>
      <c r="C7" s="251"/>
      <c r="D7" s="195">
        <v>16</v>
      </c>
      <c r="E7" s="196">
        <f t="shared" si="0"/>
        <v>9.1743119266055029</v>
      </c>
      <c r="F7" s="15"/>
    </row>
    <row r="8" spans="1:6" ht="39.950000000000003" customHeight="1" x14ac:dyDescent="0.2">
      <c r="B8" s="251" t="s">
        <v>17</v>
      </c>
      <c r="C8" s="251"/>
      <c r="D8" s="195">
        <v>7</v>
      </c>
      <c r="E8" s="196">
        <f t="shared" si="0"/>
        <v>4.0137614678899078</v>
      </c>
      <c r="F8" s="15"/>
    </row>
    <row r="9" spans="1:6" ht="39.950000000000003" customHeight="1" x14ac:dyDescent="0.2">
      <c r="A9" s="2"/>
      <c r="B9" s="253" t="s">
        <v>18</v>
      </c>
      <c r="C9" s="253"/>
      <c r="D9" s="197">
        <v>1.7</v>
      </c>
      <c r="E9" s="196">
        <f t="shared" si="0"/>
        <v>0.97477064220183474</v>
      </c>
      <c r="F9" s="15"/>
    </row>
    <row r="10" spans="1:6" ht="39.950000000000003" customHeight="1" thickBot="1" x14ac:dyDescent="0.25">
      <c r="A10" s="1"/>
      <c r="B10" s="249" t="s">
        <v>37</v>
      </c>
      <c r="C10" s="249"/>
      <c r="D10" s="238">
        <f>SUM(D4:D9)</f>
        <v>174.39999999999998</v>
      </c>
      <c r="E10" s="238">
        <f t="shared" si="0"/>
        <v>99.999999999999986</v>
      </c>
      <c r="F10" s="87"/>
    </row>
    <row r="11" spans="1:6" ht="3.75" customHeight="1" thickTop="1" x14ac:dyDescent="0.2">
      <c r="A11" s="1"/>
      <c r="B11" s="248"/>
      <c r="C11" s="248"/>
      <c r="D11" s="3"/>
      <c r="E11" s="3"/>
      <c r="F11" s="15"/>
    </row>
    <row r="12" spans="1:6" ht="20.25" customHeight="1" x14ac:dyDescent="0.2">
      <c r="A12" s="1"/>
      <c r="B12" s="248" t="s">
        <v>92</v>
      </c>
      <c r="C12" s="248"/>
      <c r="D12" s="248"/>
      <c r="E12" s="51"/>
      <c r="F12" s="51"/>
    </row>
    <row r="13" spans="1:6" s="70" customFormat="1" x14ac:dyDescent="0.2">
      <c r="A13" s="198"/>
      <c r="B13" s="198"/>
      <c r="C13" s="198"/>
      <c r="D13" s="198"/>
      <c r="E13" s="198"/>
      <c r="F13" s="198"/>
    </row>
    <row r="14" spans="1:6" s="70" customFormat="1" x14ac:dyDescent="0.2">
      <c r="A14" s="198"/>
      <c r="B14" s="198"/>
      <c r="C14" s="198"/>
      <c r="D14" s="198"/>
      <c r="E14" s="198"/>
      <c r="F14" s="198"/>
    </row>
    <row r="15" spans="1:6" s="70" customFormat="1" x14ac:dyDescent="0.2">
      <c r="A15" s="198"/>
      <c r="B15" s="198"/>
      <c r="C15" s="198"/>
      <c r="D15" s="198"/>
      <c r="E15" s="198"/>
      <c r="F15" s="198"/>
    </row>
    <row r="16" spans="1:6" s="30" customFormat="1" ht="15.75" customHeight="1" x14ac:dyDescent="0.2">
      <c r="A16" s="1"/>
      <c r="B16" s="1"/>
      <c r="C16" s="1"/>
    </row>
    <row r="17" spans="1:6" x14ac:dyDescent="0.2">
      <c r="A17" s="1"/>
      <c r="B17" s="1"/>
      <c r="C17" s="1"/>
    </row>
    <row r="18" spans="1:6" ht="15.75" customHeight="1" x14ac:dyDescent="0.2">
      <c r="A18" s="1"/>
      <c r="B18" s="1"/>
      <c r="C18" s="1"/>
    </row>
    <row r="19" spans="1:6" ht="21" customHeight="1" x14ac:dyDescent="0.2">
      <c r="A19" s="1"/>
      <c r="B19" s="1"/>
      <c r="C19" s="1"/>
      <c r="F19" s="27"/>
    </row>
    <row r="20" spans="1:6" ht="29.25" customHeight="1" x14ac:dyDescent="0.2">
      <c r="B20" s="247" t="s">
        <v>46</v>
      </c>
      <c r="C20" s="247"/>
      <c r="D20" s="247"/>
      <c r="E20" s="194">
        <v>12</v>
      </c>
      <c r="F20" s="27"/>
    </row>
    <row r="21" spans="1:6" x14ac:dyDescent="0.2">
      <c r="A21" s="1"/>
      <c r="B21" s="1"/>
      <c r="C21" s="1"/>
    </row>
    <row r="22" spans="1:6" x14ac:dyDescent="0.2">
      <c r="A22" s="1"/>
      <c r="B22" s="1"/>
      <c r="C22" s="1"/>
    </row>
    <row r="23" spans="1:6" x14ac:dyDescent="0.2">
      <c r="A23" s="1"/>
      <c r="B23" s="1"/>
      <c r="C23" s="1"/>
    </row>
    <row r="24" spans="1:6" ht="14.25" x14ac:dyDescent="0.2">
      <c r="A24" s="1"/>
      <c r="B24" s="1"/>
      <c r="C24" s="1"/>
      <c r="E24" s="246"/>
      <c r="F24" s="246"/>
    </row>
    <row r="25" spans="1:6" x14ac:dyDescent="0.2">
      <c r="A25" s="1"/>
      <c r="B25" s="1"/>
      <c r="C25" s="1"/>
    </row>
    <row r="26" spans="1:6" x14ac:dyDescent="0.2">
      <c r="A26" s="1"/>
      <c r="B26" s="1"/>
      <c r="C26" s="1"/>
    </row>
    <row r="27" spans="1:6" x14ac:dyDescent="0.2">
      <c r="A27" s="1"/>
      <c r="B27" s="1"/>
      <c r="C27" s="1"/>
    </row>
    <row r="30" spans="1:6" ht="14.25" customHeight="1" x14ac:dyDescent="0.2"/>
    <row r="31" spans="1:6" ht="14.25" customHeight="1" x14ac:dyDescent="0.2">
      <c r="A31" s="3"/>
      <c r="B31" s="3"/>
      <c r="C31" s="3"/>
      <c r="D31" s="3"/>
      <c r="E31" s="3"/>
      <c r="F31" s="3"/>
    </row>
  </sheetData>
  <mergeCells count="13">
    <mergeCell ref="B2:C2"/>
    <mergeCell ref="B7:C7"/>
    <mergeCell ref="B8:C8"/>
    <mergeCell ref="A1:E1"/>
    <mergeCell ref="B9:C9"/>
    <mergeCell ref="B4:C4"/>
    <mergeCell ref="B6:C6"/>
    <mergeCell ref="B5:C5"/>
    <mergeCell ref="E24:F24"/>
    <mergeCell ref="B20:D20"/>
    <mergeCell ref="B11:C11"/>
    <mergeCell ref="B10:C10"/>
    <mergeCell ref="B12:D12"/>
  </mergeCells>
  <phoneticPr fontId="6" type="noConversion"/>
  <printOptions horizontalCentered="1"/>
  <pageMargins left="0.511811023622047" right="0.511811023622047" top="0.59055118110236204" bottom="0.196850393700787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P28"/>
  <sheetViews>
    <sheetView rightToLeft="1" tabSelected="1" view="pageBreakPreview" topLeftCell="A16" zoomScaleSheetLayoutView="100" workbookViewId="0">
      <selection activeCell="A22" sqref="A22:E22"/>
    </sheetView>
  </sheetViews>
  <sheetFormatPr defaultRowHeight="12.75" x14ac:dyDescent="0.2"/>
  <cols>
    <col min="1" max="1" width="12.7109375" style="70" customWidth="1"/>
    <col min="2" max="2" width="19.5703125" style="70" customWidth="1"/>
    <col min="3" max="3" width="22.28515625" style="70" customWidth="1"/>
    <col min="4" max="4" width="20.140625" style="70" customWidth="1"/>
    <col min="5" max="5" width="16.7109375" style="70" customWidth="1"/>
    <col min="6" max="6" width="17.140625" style="70" customWidth="1"/>
    <col min="7" max="7" width="15.42578125" style="70" customWidth="1"/>
    <col min="8" max="8" width="12" style="70" customWidth="1"/>
    <col min="9" max="16384" width="9.140625" style="70"/>
  </cols>
  <sheetData>
    <row r="1" spans="1:16" ht="32.25" customHeight="1" x14ac:dyDescent="0.2">
      <c r="A1" s="263" t="s">
        <v>139</v>
      </c>
      <c r="B1" s="263"/>
      <c r="C1" s="263"/>
      <c r="D1" s="263"/>
      <c r="E1" s="263"/>
    </row>
    <row r="2" spans="1:16" ht="16.5" thickBot="1" x14ac:dyDescent="0.3">
      <c r="A2" s="66" t="s">
        <v>120</v>
      </c>
      <c r="B2" s="67"/>
      <c r="C2" s="67"/>
      <c r="D2" s="187" t="s">
        <v>91</v>
      </c>
      <c r="E2" s="239" t="s">
        <v>100</v>
      </c>
    </row>
    <row r="3" spans="1:16" ht="33.75" customHeight="1" thickTop="1" x14ac:dyDescent="0.2">
      <c r="A3" s="151" t="s">
        <v>14</v>
      </c>
      <c r="B3" s="151" t="s">
        <v>69</v>
      </c>
      <c r="C3" s="151" t="s">
        <v>70</v>
      </c>
      <c r="D3" s="151" t="s">
        <v>68</v>
      </c>
      <c r="E3" s="167" t="s">
        <v>101</v>
      </c>
      <c r="F3" s="157" t="s">
        <v>69</v>
      </c>
      <c r="G3" s="157" t="s">
        <v>70</v>
      </c>
      <c r="H3" s="157" t="s">
        <v>68</v>
      </c>
    </row>
    <row r="4" spans="1:16" ht="21.95" customHeight="1" x14ac:dyDescent="0.2">
      <c r="A4" s="64" t="s">
        <v>15</v>
      </c>
      <c r="B4" s="117">
        <v>97895887</v>
      </c>
      <c r="C4" s="117">
        <v>147344442</v>
      </c>
      <c r="D4" s="117">
        <v>37998500</v>
      </c>
      <c r="E4" s="117">
        <f t="shared" ref="E4:E18" si="0">SUM(B4:D4)</f>
        <v>283238829</v>
      </c>
      <c r="F4" s="16">
        <f>B19/1000000</f>
        <v>2739.2989040000002</v>
      </c>
      <c r="G4" s="16">
        <f>C19/1000000</f>
        <v>2581.3644669999999</v>
      </c>
      <c r="H4" s="16">
        <f>D19/1000000</f>
        <v>267.17404099999999</v>
      </c>
    </row>
    <row r="5" spans="1:16" s="146" customFormat="1" ht="21.95" customHeight="1" x14ac:dyDescent="0.2">
      <c r="A5" s="65" t="s">
        <v>1</v>
      </c>
      <c r="B5" s="118">
        <v>48646100</v>
      </c>
      <c r="C5" s="118">
        <v>20514176</v>
      </c>
      <c r="D5" s="118">
        <v>6997</v>
      </c>
      <c r="E5" s="117">
        <f t="shared" si="0"/>
        <v>69167273</v>
      </c>
      <c r="F5" s="162"/>
      <c r="G5" s="162"/>
      <c r="H5" s="162"/>
    </row>
    <row r="6" spans="1:16" ht="21.95" customHeight="1" x14ac:dyDescent="0.2">
      <c r="A6" s="65" t="s">
        <v>2</v>
      </c>
      <c r="B6" s="119">
        <v>354851557</v>
      </c>
      <c r="C6" s="119">
        <v>11653761</v>
      </c>
      <c r="D6" s="119">
        <v>1126666</v>
      </c>
      <c r="E6" s="117">
        <f t="shared" si="0"/>
        <v>367631984</v>
      </c>
    </row>
    <row r="7" spans="1:16" ht="21.95" customHeight="1" x14ac:dyDescent="0.2">
      <c r="A7" s="65" t="s">
        <v>30</v>
      </c>
      <c r="B7" s="119">
        <v>162866813</v>
      </c>
      <c r="C7" s="119">
        <v>629418017</v>
      </c>
      <c r="D7" s="119">
        <v>5909981</v>
      </c>
      <c r="E7" s="117">
        <f t="shared" si="0"/>
        <v>798194811</v>
      </c>
      <c r="M7" s="70">
        <v>0</v>
      </c>
    </row>
    <row r="8" spans="1:16" ht="21.95" customHeight="1" x14ac:dyDescent="0.2">
      <c r="A8" s="65" t="s">
        <v>3</v>
      </c>
      <c r="B8" s="119">
        <v>77949017</v>
      </c>
      <c r="C8" s="119">
        <v>28486775</v>
      </c>
      <c r="D8" s="117">
        <v>0</v>
      </c>
      <c r="E8" s="117">
        <f t="shared" si="0"/>
        <v>106435792</v>
      </c>
    </row>
    <row r="9" spans="1:16" ht="21.95" customHeight="1" x14ac:dyDescent="0.2">
      <c r="A9" s="65" t="s">
        <v>4</v>
      </c>
      <c r="B9" s="119">
        <v>245573952</v>
      </c>
      <c r="C9" s="119">
        <v>4735817</v>
      </c>
      <c r="D9" s="117">
        <v>71076472</v>
      </c>
      <c r="E9" s="117">
        <f t="shared" si="0"/>
        <v>321386241</v>
      </c>
    </row>
    <row r="10" spans="1:16" ht="21.95" customHeight="1" x14ac:dyDescent="0.2">
      <c r="A10" s="65" t="s">
        <v>5</v>
      </c>
      <c r="B10" s="118">
        <v>6181781</v>
      </c>
      <c r="C10" s="118">
        <v>7306370</v>
      </c>
      <c r="D10" s="117">
        <v>0</v>
      </c>
      <c r="E10" s="117">
        <f t="shared" si="0"/>
        <v>13488151</v>
      </c>
    </row>
    <row r="11" spans="1:16" ht="21.95" customHeight="1" x14ac:dyDescent="0.2">
      <c r="A11" s="65" t="s">
        <v>6</v>
      </c>
      <c r="B11" s="118">
        <v>115140408</v>
      </c>
      <c r="C11" s="118">
        <v>40295207</v>
      </c>
      <c r="D11" s="117">
        <v>0</v>
      </c>
      <c r="E11" s="117">
        <f t="shared" si="0"/>
        <v>155435615</v>
      </c>
    </row>
    <row r="12" spans="1:16" s="146" customFormat="1" ht="21.95" customHeight="1" x14ac:dyDescent="0.2">
      <c r="A12" s="65" t="s">
        <v>7</v>
      </c>
      <c r="B12" s="119">
        <v>84603976</v>
      </c>
      <c r="C12" s="119">
        <v>260341274</v>
      </c>
      <c r="D12" s="119">
        <v>65210</v>
      </c>
      <c r="E12" s="117">
        <f t="shared" si="0"/>
        <v>345010460</v>
      </c>
    </row>
    <row r="13" spans="1:16" ht="21.95" customHeight="1" x14ac:dyDescent="0.2">
      <c r="A13" s="65" t="s">
        <v>8</v>
      </c>
      <c r="B13" s="119">
        <v>5443772</v>
      </c>
      <c r="C13" s="119">
        <v>10547858</v>
      </c>
      <c r="D13" s="119">
        <v>0</v>
      </c>
      <c r="E13" s="117">
        <f t="shared" si="0"/>
        <v>15991630</v>
      </c>
    </row>
    <row r="14" spans="1:16" ht="21.95" customHeight="1" x14ac:dyDescent="0.2">
      <c r="A14" s="65" t="s">
        <v>9</v>
      </c>
      <c r="B14" s="119">
        <v>43298409</v>
      </c>
      <c r="C14" s="119">
        <v>49140813</v>
      </c>
      <c r="D14" s="117">
        <v>18328642</v>
      </c>
      <c r="E14" s="117">
        <f t="shared" si="0"/>
        <v>110767864</v>
      </c>
    </row>
    <row r="15" spans="1:16" ht="21.95" customHeight="1" x14ac:dyDescent="0.2">
      <c r="A15" s="65" t="s">
        <v>10</v>
      </c>
      <c r="B15" s="118">
        <v>65225108</v>
      </c>
      <c r="C15" s="118">
        <v>67380441</v>
      </c>
      <c r="D15" s="117">
        <v>85423434</v>
      </c>
      <c r="E15" s="117">
        <f t="shared" si="0"/>
        <v>218028983</v>
      </c>
    </row>
    <row r="16" spans="1:16" s="146" customFormat="1" ht="21.95" customHeight="1" x14ac:dyDescent="0.2">
      <c r="A16" s="65" t="s">
        <v>11</v>
      </c>
      <c r="B16" s="118">
        <v>94604204</v>
      </c>
      <c r="C16" s="118">
        <v>100434993</v>
      </c>
      <c r="D16" s="117">
        <v>16753862</v>
      </c>
      <c r="E16" s="117">
        <f t="shared" si="0"/>
        <v>211793059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1:5" ht="21.95" customHeight="1" x14ac:dyDescent="0.2">
      <c r="A17" s="65" t="s">
        <v>12</v>
      </c>
      <c r="B17" s="118">
        <v>69021781</v>
      </c>
      <c r="C17" s="40">
        <v>275183551</v>
      </c>
      <c r="D17" s="117">
        <v>3518848</v>
      </c>
      <c r="E17" s="117">
        <f t="shared" si="0"/>
        <v>347724180</v>
      </c>
    </row>
    <row r="18" spans="1:5" ht="21.95" customHeight="1" x14ac:dyDescent="0.2">
      <c r="A18" s="82" t="s">
        <v>13</v>
      </c>
      <c r="B18" s="206">
        <v>1267996139</v>
      </c>
      <c r="C18" s="206">
        <v>928580972</v>
      </c>
      <c r="D18" s="206">
        <v>26965429</v>
      </c>
      <c r="E18" s="215">
        <f t="shared" si="0"/>
        <v>2223542540</v>
      </c>
    </row>
    <row r="19" spans="1:5" ht="21.95" customHeight="1" thickBot="1" x14ac:dyDescent="0.25">
      <c r="A19" s="216" t="s">
        <v>38</v>
      </c>
      <c r="B19" s="217">
        <f>SUM(B4:B18)</f>
        <v>2739298904</v>
      </c>
      <c r="C19" s="217">
        <f>SUM(C4:C18)</f>
        <v>2581364467</v>
      </c>
      <c r="D19" s="217">
        <f>SUM(D4:D18)</f>
        <v>267174041</v>
      </c>
      <c r="E19" s="217">
        <f>SUM(E4:E18)</f>
        <v>5587837412</v>
      </c>
    </row>
    <row r="20" spans="1:5" ht="9" customHeight="1" thickTop="1" x14ac:dyDescent="0.2">
      <c r="A20" s="188"/>
      <c r="B20" s="191"/>
      <c r="C20" s="191"/>
      <c r="D20" s="191"/>
      <c r="E20" s="191"/>
    </row>
    <row r="21" spans="1:5" ht="13.5" customHeight="1" x14ac:dyDescent="0.2">
      <c r="A21" s="275" t="s">
        <v>140</v>
      </c>
      <c r="B21" s="275"/>
      <c r="C21" s="275"/>
      <c r="D21" s="275"/>
      <c r="E21" s="275"/>
    </row>
    <row r="22" spans="1:5" ht="13.5" customHeight="1" x14ac:dyDescent="0.2">
      <c r="A22" s="275" t="s">
        <v>141</v>
      </c>
      <c r="B22" s="275"/>
      <c r="C22" s="275"/>
      <c r="D22" s="275"/>
      <c r="E22" s="275"/>
    </row>
    <row r="23" spans="1:5" ht="21.75" customHeight="1" x14ac:dyDescent="0.2">
      <c r="A23" s="248" t="s">
        <v>99</v>
      </c>
      <c r="B23" s="248"/>
      <c r="C23" s="248"/>
      <c r="D23" s="248"/>
      <c r="E23" s="248"/>
    </row>
    <row r="24" spans="1:5" ht="6" customHeight="1" x14ac:dyDescent="0.2">
      <c r="A24" s="166"/>
      <c r="B24" s="166"/>
      <c r="C24" s="166"/>
      <c r="D24" s="120"/>
      <c r="E24" s="120"/>
    </row>
    <row r="25" spans="1:5" ht="15" customHeight="1" x14ac:dyDescent="0.2"/>
    <row r="26" spans="1:5" ht="28.5" customHeight="1" x14ac:dyDescent="0.2">
      <c r="A26" s="126"/>
      <c r="B26" s="126"/>
      <c r="C26" s="126"/>
      <c r="D26" s="1"/>
      <c r="E26" s="1"/>
    </row>
    <row r="27" spans="1:5" ht="21.75" customHeight="1" x14ac:dyDescent="0.2">
      <c r="A27" s="247" t="s">
        <v>46</v>
      </c>
      <c r="B27" s="247"/>
      <c r="C27" s="247"/>
      <c r="D27" s="114">
        <v>21</v>
      </c>
      <c r="E27" s="114"/>
    </row>
    <row r="28" spans="1:5" x14ac:dyDescent="0.2">
      <c r="B28" s="116"/>
      <c r="C28" s="116"/>
      <c r="D28" s="116"/>
      <c r="E28" s="116"/>
    </row>
  </sheetData>
  <mergeCells count="5">
    <mergeCell ref="A21:E21"/>
    <mergeCell ref="A27:C27"/>
    <mergeCell ref="A1:E1"/>
    <mergeCell ref="A23:E23"/>
    <mergeCell ref="A22:E22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36"/>
  <sheetViews>
    <sheetView rightToLeft="1" view="pageBreakPreview" zoomScale="91" zoomScaleSheetLayoutView="91" workbookViewId="0">
      <selection activeCell="H2" sqref="H2"/>
    </sheetView>
  </sheetViews>
  <sheetFormatPr defaultRowHeight="12.75" x14ac:dyDescent="0.2"/>
  <cols>
    <col min="1" max="1" width="3.85546875" style="70" customWidth="1"/>
    <col min="2" max="2" width="18" customWidth="1"/>
    <col min="3" max="3" width="19.85546875" style="70" customWidth="1"/>
    <col min="4" max="5" width="16.7109375" customWidth="1"/>
    <col min="6" max="6" width="22" customWidth="1"/>
    <col min="7" max="7" width="14.140625" style="70" customWidth="1"/>
    <col min="8" max="8" width="16.7109375" style="69" customWidth="1"/>
  </cols>
  <sheetData>
    <row r="1" spans="1:12" ht="20.25" customHeight="1" x14ac:dyDescent="0.2">
      <c r="B1" s="254" t="s">
        <v>106</v>
      </c>
      <c r="C1" s="254"/>
      <c r="D1" s="254"/>
      <c r="E1" s="254"/>
      <c r="F1" s="254"/>
      <c r="G1" s="254"/>
      <c r="H1" s="254"/>
    </row>
    <row r="2" spans="1:12" s="9" customFormat="1" ht="17.25" customHeight="1" thickBot="1" x14ac:dyDescent="0.25">
      <c r="A2" s="71"/>
      <c r="B2" s="62" t="s">
        <v>105</v>
      </c>
      <c r="C2" s="115"/>
      <c r="G2" s="70"/>
      <c r="H2" s="240" t="s">
        <v>47</v>
      </c>
    </row>
    <row r="3" spans="1:12" ht="24" customHeight="1" thickTop="1" x14ac:dyDescent="0.2">
      <c r="A3" s="71"/>
      <c r="B3" s="256" t="s">
        <v>14</v>
      </c>
      <c r="C3" s="259" t="s">
        <v>71</v>
      </c>
      <c r="D3" s="258" t="s">
        <v>67</v>
      </c>
      <c r="E3" s="258"/>
      <c r="F3" s="258"/>
      <c r="G3" s="258"/>
      <c r="H3" s="256" t="s">
        <v>49</v>
      </c>
    </row>
    <row r="4" spans="1:12" s="70" customFormat="1" ht="18.75" customHeight="1" x14ac:dyDescent="0.2">
      <c r="A4" s="71"/>
      <c r="B4" s="257"/>
      <c r="C4" s="260"/>
      <c r="D4" s="124" t="s">
        <v>72</v>
      </c>
      <c r="E4" s="124" t="s">
        <v>73</v>
      </c>
      <c r="F4" s="124" t="s">
        <v>74</v>
      </c>
      <c r="G4" s="124" t="s">
        <v>0</v>
      </c>
      <c r="H4" s="257"/>
    </row>
    <row r="5" spans="1:12" ht="20.100000000000001" customHeight="1" x14ac:dyDescent="0.2">
      <c r="A5" s="71"/>
      <c r="B5" s="52" t="s">
        <v>15</v>
      </c>
      <c r="C5" s="145">
        <v>5539200</v>
      </c>
      <c r="D5" s="145">
        <v>60000</v>
      </c>
      <c r="E5" s="156">
        <v>399250</v>
      </c>
      <c r="F5" s="145">
        <v>257027</v>
      </c>
      <c r="G5" s="145">
        <f>SUM(D5:F5)</f>
        <v>716277</v>
      </c>
      <c r="H5" s="156">
        <v>22332</v>
      </c>
    </row>
    <row r="6" spans="1:12" s="37" customFormat="1" ht="20.100000000000001" customHeight="1" x14ac:dyDescent="0.2">
      <c r="A6" s="71"/>
      <c r="B6" s="95" t="s">
        <v>1</v>
      </c>
      <c r="C6" s="97">
        <v>1883040</v>
      </c>
      <c r="D6" s="97">
        <v>191376</v>
      </c>
      <c r="E6" s="97">
        <v>384700</v>
      </c>
      <c r="F6" s="97">
        <v>329636</v>
      </c>
      <c r="G6" s="145">
        <f>SUM(D6:F6)</f>
        <v>905712</v>
      </c>
      <c r="H6" s="100">
        <v>5018</v>
      </c>
    </row>
    <row r="7" spans="1:12" s="37" customFormat="1" ht="20.100000000000001" customHeight="1" x14ac:dyDescent="0.2">
      <c r="A7" s="71"/>
      <c r="B7" s="96" t="s">
        <v>2</v>
      </c>
      <c r="C7" s="97">
        <v>2164000</v>
      </c>
      <c r="D7" s="97">
        <v>159249</v>
      </c>
      <c r="E7" s="97">
        <v>19200</v>
      </c>
      <c r="F7" s="97">
        <v>98846</v>
      </c>
      <c r="G7" s="145">
        <f t="shared" ref="G7:G19" si="0">SUM(D7:F7)</f>
        <v>277295</v>
      </c>
      <c r="H7" s="100">
        <v>107590</v>
      </c>
    </row>
    <row r="8" spans="1:12" ht="20.100000000000001" customHeight="1" x14ac:dyDescent="0.2">
      <c r="A8" s="71"/>
      <c r="B8" s="53" t="s">
        <v>30</v>
      </c>
      <c r="C8" s="100">
        <v>417640</v>
      </c>
      <c r="D8" s="97">
        <v>196787</v>
      </c>
      <c r="E8" s="97">
        <v>0</v>
      </c>
      <c r="F8" s="97">
        <v>457436</v>
      </c>
      <c r="G8" s="145">
        <f t="shared" si="0"/>
        <v>654223</v>
      </c>
      <c r="H8" s="100">
        <v>50255</v>
      </c>
    </row>
    <row r="9" spans="1:12" ht="20.100000000000001" customHeight="1" x14ac:dyDescent="0.2">
      <c r="A9" s="71"/>
      <c r="B9" s="54" t="s">
        <v>3</v>
      </c>
      <c r="C9" s="112">
        <v>41920</v>
      </c>
      <c r="D9" s="100">
        <v>156457</v>
      </c>
      <c r="E9" s="112">
        <v>0</v>
      </c>
      <c r="F9" s="100">
        <v>18850</v>
      </c>
      <c r="G9" s="145">
        <f t="shared" si="0"/>
        <v>175307</v>
      </c>
      <c r="H9" s="158">
        <v>113193</v>
      </c>
    </row>
    <row r="10" spans="1:12" s="91" customFormat="1" ht="20.100000000000001" customHeight="1" x14ac:dyDescent="0.2">
      <c r="A10" s="71"/>
      <c r="B10" s="95" t="s">
        <v>4</v>
      </c>
      <c r="C10" s="144">
        <v>1236000</v>
      </c>
      <c r="D10" s="97">
        <v>190851</v>
      </c>
      <c r="E10" s="144">
        <v>0</v>
      </c>
      <c r="F10" s="97">
        <v>8000</v>
      </c>
      <c r="G10" s="145">
        <f t="shared" si="0"/>
        <v>198851</v>
      </c>
      <c r="H10" s="112">
        <v>291115</v>
      </c>
    </row>
    <row r="11" spans="1:12" s="91" customFormat="1" ht="20.100000000000001" customHeight="1" x14ac:dyDescent="0.2">
      <c r="A11" s="71"/>
      <c r="B11" s="96" t="s">
        <v>5</v>
      </c>
      <c r="C11" s="97">
        <v>74880</v>
      </c>
      <c r="D11" s="97">
        <v>55393</v>
      </c>
      <c r="E11" s="100">
        <v>0</v>
      </c>
      <c r="F11" s="97">
        <v>57644</v>
      </c>
      <c r="G11" s="145">
        <f t="shared" si="0"/>
        <v>113037</v>
      </c>
      <c r="H11" s="100">
        <v>118222</v>
      </c>
    </row>
    <row r="12" spans="1:12" ht="20.100000000000001" customHeight="1" x14ac:dyDescent="0.2">
      <c r="A12" s="71"/>
      <c r="B12" s="54" t="s">
        <v>6</v>
      </c>
      <c r="C12" s="144">
        <v>1508840</v>
      </c>
      <c r="D12" s="97">
        <v>612527</v>
      </c>
      <c r="E12" s="100">
        <v>35000</v>
      </c>
      <c r="F12" s="97">
        <v>76914</v>
      </c>
      <c r="G12" s="145">
        <f t="shared" si="0"/>
        <v>724441</v>
      </c>
      <c r="H12" s="100">
        <v>51097</v>
      </c>
    </row>
    <row r="13" spans="1:12" ht="20.100000000000001" customHeight="1" x14ac:dyDescent="0.2">
      <c r="A13" s="71"/>
      <c r="B13" s="96" t="s">
        <v>23</v>
      </c>
      <c r="C13" s="97">
        <v>1418080</v>
      </c>
      <c r="D13" s="97">
        <v>100990</v>
      </c>
      <c r="E13" s="97">
        <v>64000</v>
      </c>
      <c r="F13" s="97">
        <v>1004925</v>
      </c>
      <c r="G13" s="145">
        <f t="shared" si="0"/>
        <v>1169915</v>
      </c>
      <c r="H13" s="100">
        <v>123386</v>
      </c>
      <c r="I13" s="93"/>
    </row>
    <row r="14" spans="1:12" s="37" customFormat="1" ht="20.100000000000001" customHeight="1" x14ac:dyDescent="0.2">
      <c r="A14" s="71"/>
      <c r="B14" s="96" t="s">
        <v>8</v>
      </c>
      <c r="C14" s="100">
        <v>169160</v>
      </c>
      <c r="D14" s="97">
        <v>113330</v>
      </c>
      <c r="E14" s="97">
        <v>0</v>
      </c>
      <c r="F14" s="97">
        <v>74501</v>
      </c>
      <c r="G14" s="145">
        <f t="shared" si="0"/>
        <v>187831</v>
      </c>
      <c r="H14" s="100">
        <v>30503</v>
      </c>
      <c r="I14" s="94"/>
      <c r="L14" s="94"/>
    </row>
    <row r="15" spans="1:12" s="91" customFormat="1" ht="20.100000000000001" customHeight="1" x14ac:dyDescent="0.2">
      <c r="A15" s="71"/>
      <c r="B15" s="95" t="s">
        <v>25</v>
      </c>
      <c r="C15" s="112">
        <v>988000</v>
      </c>
      <c r="D15" s="97">
        <v>330483</v>
      </c>
      <c r="E15" s="144">
        <v>0</v>
      </c>
      <c r="F15" s="97">
        <v>34400</v>
      </c>
      <c r="G15" s="145">
        <f t="shared" si="0"/>
        <v>364883</v>
      </c>
      <c r="H15" s="112">
        <v>41017</v>
      </c>
    </row>
    <row r="16" spans="1:12" s="37" customFormat="1" ht="20.100000000000001" customHeight="1" x14ac:dyDescent="0.2">
      <c r="A16" s="71"/>
      <c r="B16" s="96" t="s">
        <v>10</v>
      </c>
      <c r="C16" s="100">
        <v>288520</v>
      </c>
      <c r="D16" s="97">
        <v>85876</v>
      </c>
      <c r="E16" s="97">
        <v>0</v>
      </c>
      <c r="F16" s="97">
        <v>153725</v>
      </c>
      <c r="G16" s="145">
        <f t="shared" si="0"/>
        <v>239601</v>
      </c>
      <c r="H16" s="100">
        <v>25085</v>
      </c>
    </row>
    <row r="17" spans="1:9" s="91" customFormat="1" ht="20.100000000000001" customHeight="1" x14ac:dyDescent="0.2">
      <c r="A17" s="71"/>
      <c r="B17" s="96" t="s">
        <v>11</v>
      </c>
      <c r="C17" s="100">
        <v>1019320</v>
      </c>
      <c r="D17" s="97">
        <v>196903</v>
      </c>
      <c r="E17" s="100">
        <v>0</v>
      </c>
      <c r="F17" s="97">
        <v>880</v>
      </c>
      <c r="G17" s="145">
        <f t="shared" si="0"/>
        <v>197783</v>
      </c>
      <c r="H17" s="100">
        <v>54943</v>
      </c>
      <c r="I17" s="92"/>
    </row>
    <row r="18" spans="1:9" s="91" customFormat="1" ht="20.100000000000001" customHeight="1" x14ac:dyDescent="0.2">
      <c r="A18" s="71"/>
      <c r="B18" s="98" t="s">
        <v>12</v>
      </c>
      <c r="C18" s="145">
        <v>1184520</v>
      </c>
      <c r="D18" s="97">
        <v>212985</v>
      </c>
      <c r="E18" s="145">
        <v>0</v>
      </c>
      <c r="F18" s="97">
        <v>64538</v>
      </c>
      <c r="G18" s="145">
        <f t="shared" si="0"/>
        <v>277523</v>
      </c>
      <c r="H18" s="156">
        <v>12858</v>
      </c>
    </row>
    <row r="19" spans="1:9" s="37" customFormat="1" ht="20.100000000000001" customHeight="1" x14ac:dyDescent="0.2">
      <c r="A19" s="71"/>
      <c r="B19" s="99" t="s">
        <v>24</v>
      </c>
      <c r="C19" s="144">
        <v>209680</v>
      </c>
      <c r="D19" s="144">
        <v>36765</v>
      </c>
      <c r="E19" s="144">
        <v>0</v>
      </c>
      <c r="F19" s="144">
        <v>30420</v>
      </c>
      <c r="G19" s="232">
        <f t="shared" si="0"/>
        <v>67185</v>
      </c>
      <c r="H19" s="112">
        <v>52097</v>
      </c>
    </row>
    <row r="20" spans="1:9" ht="20.100000000000001" customHeight="1" thickBot="1" x14ac:dyDescent="0.25">
      <c r="A20" s="71"/>
      <c r="B20" s="233" t="s">
        <v>38</v>
      </c>
      <c r="C20" s="234">
        <f t="shared" ref="C20:H20" si="1">SUM(C5:C19)</f>
        <v>18142800</v>
      </c>
      <c r="D20" s="234">
        <f t="shared" si="1"/>
        <v>2699972</v>
      </c>
      <c r="E20" s="234">
        <f t="shared" si="1"/>
        <v>902150</v>
      </c>
      <c r="F20" s="234">
        <f t="shared" si="1"/>
        <v>2667742</v>
      </c>
      <c r="G20" s="234">
        <f t="shared" si="1"/>
        <v>6269864</v>
      </c>
      <c r="H20" s="235">
        <f t="shared" si="1"/>
        <v>1098711</v>
      </c>
    </row>
    <row r="21" spans="1:9" s="6" customFormat="1" ht="20.100000000000001" customHeight="1" thickTop="1" thickBot="1" x14ac:dyDescent="0.25">
      <c r="B21" s="121" t="s">
        <v>39</v>
      </c>
      <c r="C21" s="159"/>
      <c r="D21" s="159"/>
      <c r="E21" s="159"/>
      <c r="F21" s="159"/>
      <c r="G21" s="159"/>
      <c r="H21" s="160"/>
    </row>
    <row r="22" spans="1:9" s="6" customFormat="1" ht="20.100000000000001" customHeight="1" thickTop="1" x14ac:dyDescent="0.2">
      <c r="B22" s="28" t="s">
        <v>21</v>
      </c>
      <c r="C22" s="156">
        <v>2345080</v>
      </c>
      <c r="D22" s="97" t="s">
        <v>119</v>
      </c>
      <c r="E22" s="97" t="s">
        <v>119</v>
      </c>
      <c r="F22" s="97" t="s">
        <v>119</v>
      </c>
      <c r="G22" s="97" t="s">
        <v>119</v>
      </c>
      <c r="H22" s="97" t="s">
        <v>119</v>
      </c>
    </row>
    <row r="23" spans="1:9" s="6" customFormat="1" ht="20.100000000000001" customHeight="1" x14ac:dyDescent="0.2">
      <c r="B23" s="28" t="s">
        <v>22</v>
      </c>
      <c r="C23" s="156">
        <v>589680</v>
      </c>
      <c r="D23" s="97" t="s">
        <v>119</v>
      </c>
      <c r="E23" s="97" t="s">
        <v>119</v>
      </c>
      <c r="F23" s="97" t="s">
        <v>119</v>
      </c>
      <c r="G23" s="97" t="s">
        <v>119</v>
      </c>
      <c r="H23" s="97" t="s">
        <v>119</v>
      </c>
      <c r="I23" s="46"/>
    </row>
    <row r="24" spans="1:9" s="6" customFormat="1" ht="20.100000000000001" customHeight="1" x14ac:dyDescent="0.2">
      <c r="B24" s="29" t="s">
        <v>44</v>
      </c>
      <c r="C24" s="236">
        <v>2368600</v>
      </c>
      <c r="D24" s="144" t="s">
        <v>119</v>
      </c>
      <c r="E24" s="144" t="s">
        <v>119</v>
      </c>
      <c r="F24" s="144" t="s">
        <v>119</v>
      </c>
      <c r="G24" s="144" t="s">
        <v>119</v>
      </c>
      <c r="H24" s="144" t="s">
        <v>119</v>
      </c>
    </row>
    <row r="25" spans="1:9" s="6" customFormat="1" ht="20.100000000000001" customHeight="1" thickBot="1" x14ac:dyDescent="0.25">
      <c r="B25" s="225" t="s">
        <v>38</v>
      </c>
      <c r="C25" s="235">
        <f>SUM(C22:C24)</f>
        <v>5303360</v>
      </c>
      <c r="D25" s="237" t="s">
        <v>119</v>
      </c>
      <c r="E25" s="237" t="s">
        <v>119</v>
      </c>
      <c r="F25" s="237" t="s">
        <v>119</v>
      </c>
      <c r="G25" s="237" t="s">
        <v>119</v>
      </c>
      <c r="H25" s="237" t="s">
        <v>119</v>
      </c>
      <c r="I25" s="46"/>
    </row>
    <row r="26" spans="1:9" s="6" customFormat="1" ht="20.100000000000001" customHeight="1" thickTop="1" thickBot="1" x14ac:dyDescent="0.25">
      <c r="B26" s="107" t="s">
        <v>37</v>
      </c>
      <c r="C26" s="159">
        <f>C20+C25</f>
        <v>23446160</v>
      </c>
      <c r="D26" s="159">
        <f>D20</f>
        <v>2699972</v>
      </c>
      <c r="E26" s="159">
        <f>E20</f>
        <v>902150</v>
      </c>
      <c r="F26" s="159">
        <f>F20</f>
        <v>2667742</v>
      </c>
      <c r="G26" s="159">
        <f>G20</f>
        <v>6269864</v>
      </c>
      <c r="H26" s="159">
        <f>H20</f>
        <v>1098711</v>
      </c>
      <c r="I26" s="109"/>
    </row>
    <row r="27" spans="1:9" s="6" customFormat="1" ht="4.5" customHeight="1" thickTop="1" x14ac:dyDescent="0.2">
      <c r="B27" s="177"/>
      <c r="C27" s="178"/>
      <c r="D27" s="178"/>
      <c r="E27" s="178"/>
      <c r="F27" s="178"/>
      <c r="G27" s="178"/>
      <c r="H27" s="178"/>
      <c r="I27" s="109"/>
    </row>
    <row r="28" spans="1:9" ht="9.75" customHeight="1" x14ac:dyDescent="0.2">
      <c r="B28" s="255" t="s">
        <v>62</v>
      </c>
      <c r="C28" s="255"/>
      <c r="D28" s="255"/>
    </row>
    <row r="29" spans="1:9" s="70" customFormat="1" ht="24.75" customHeight="1" x14ac:dyDescent="0.2">
      <c r="B29" s="261" t="s">
        <v>102</v>
      </c>
      <c r="C29" s="261"/>
      <c r="D29" s="261"/>
      <c r="E29" s="261"/>
      <c r="F29" s="261"/>
      <c r="G29" s="261"/>
      <c r="H29" s="261"/>
    </row>
    <row r="30" spans="1:9" s="70" customFormat="1" ht="15.75" customHeight="1" x14ac:dyDescent="0.2">
      <c r="B30" s="248" t="s">
        <v>75</v>
      </c>
      <c r="C30" s="248"/>
      <c r="D30" s="248"/>
    </row>
    <row r="31" spans="1:9" ht="18.75" customHeight="1" x14ac:dyDescent="0.2">
      <c r="B31" s="247" t="s">
        <v>46</v>
      </c>
      <c r="C31" s="247"/>
      <c r="D31" s="247"/>
      <c r="E31" s="59"/>
      <c r="F31" s="59"/>
      <c r="G31" s="59"/>
      <c r="H31" s="59">
        <v>13</v>
      </c>
    </row>
    <row r="32" spans="1:9" ht="18.75" customHeight="1" x14ac:dyDescent="0.2">
      <c r="B32" s="4"/>
    </row>
    <row r="35" spans="2:2" ht="21" x14ac:dyDescent="0.2">
      <c r="B35" s="8"/>
    </row>
    <row r="36" spans="2:2" ht="24.75" x14ac:dyDescent="0.2">
      <c r="B36" s="5"/>
    </row>
  </sheetData>
  <mergeCells count="9">
    <mergeCell ref="B31:D31"/>
    <mergeCell ref="B1:H1"/>
    <mergeCell ref="B28:D28"/>
    <mergeCell ref="B30:D30"/>
    <mergeCell ref="B3:B4"/>
    <mergeCell ref="H3:H4"/>
    <mergeCell ref="D3:G3"/>
    <mergeCell ref="C3:C4"/>
    <mergeCell ref="B29:H29"/>
  </mergeCells>
  <phoneticPr fontId="6" type="noConversion"/>
  <printOptions horizontalCentered="1" verticalCentered="1"/>
  <pageMargins left="0.51181102362204722" right="0.51181102362204722" top="0.59055118110236227" bottom="0.19685039370078741" header="0" footer="0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T46"/>
  <sheetViews>
    <sheetView rightToLeft="1" view="pageBreakPreview" zoomScaleSheetLayoutView="100" workbookViewId="0">
      <selection sqref="A1:H1"/>
    </sheetView>
  </sheetViews>
  <sheetFormatPr defaultRowHeight="12.75" x14ac:dyDescent="0.2"/>
  <cols>
    <col min="1" max="1" width="13.5703125" customWidth="1"/>
    <col min="2" max="2" width="14.5703125" customWidth="1"/>
    <col min="3" max="3" width="14.28515625" style="24" customWidth="1"/>
    <col min="4" max="4" width="14" style="24" customWidth="1"/>
    <col min="5" max="5" width="14.5703125" style="24" customWidth="1"/>
    <col min="6" max="6" width="0.85546875" style="31" customWidth="1"/>
    <col min="7" max="7" width="19.140625" customWidth="1"/>
    <col min="8" max="8" width="19.5703125" customWidth="1"/>
    <col min="9" max="9" width="27.140625" customWidth="1"/>
  </cols>
  <sheetData>
    <row r="1" spans="1:20" ht="18" customHeight="1" x14ac:dyDescent="0.2">
      <c r="A1" s="263" t="s">
        <v>130</v>
      </c>
      <c r="B1" s="263"/>
      <c r="C1" s="263"/>
      <c r="D1" s="263"/>
      <c r="E1" s="263"/>
      <c r="F1" s="263"/>
      <c r="G1" s="263"/>
      <c r="H1" s="263"/>
    </row>
    <row r="2" spans="1:20" s="13" customFormat="1" ht="15.75" customHeight="1" thickBot="1" x14ac:dyDescent="0.25">
      <c r="A2" s="57" t="s">
        <v>129</v>
      </c>
      <c r="B2" s="14"/>
      <c r="C2" s="269"/>
      <c r="D2" s="269"/>
      <c r="E2" s="25"/>
      <c r="F2" s="32"/>
      <c r="G2" s="25"/>
      <c r="H2" s="241" t="s">
        <v>34</v>
      </c>
    </row>
    <row r="3" spans="1:20" ht="18" customHeight="1" thickTop="1" x14ac:dyDescent="0.2">
      <c r="A3" s="256" t="s">
        <v>14</v>
      </c>
      <c r="B3" s="256" t="s">
        <v>33</v>
      </c>
      <c r="C3" s="258" t="s">
        <v>76</v>
      </c>
      <c r="D3" s="258"/>
      <c r="E3" s="258"/>
      <c r="F3" s="258"/>
      <c r="G3" s="258"/>
      <c r="H3" s="266" t="s">
        <v>77</v>
      </c>
    </row>
    <row r="4" spans="1:20" ht="15.75" customHeight="1" x14ac:dyDescent="0.2">
      <c r="A4" s="264"/>
      <c r="B4" s="264"/>
      <c r="C4" s="265" t="s">
        <v>59</v>
      </c>
      <c r="D4" s="265"/>
      <c r="E4" s="265"/>
      <c r="F4" s="74"/>
      <c r="G4" s="270" t="s">
        <v>118</v>
      </c>
      <c r="H4" s="267"/>
    </row>
    <row r="5" spans="1:20" ht="27" customHeight="1" x14ac:dyDescent="0.2">
      <c r="A5" s="264"/>
      <c r="B5" s="257"/>
      <c r="C5" s="76" t="s">
        <v>116</v>
      </c>
      <c r="D5" s="76" t="s">
        <v>117</v>
      </c>
      <c r="E5" s="76" t="s">
        <v>0</v>
      </c>
      <c r="F5" s="75"/>
      <c r="G5" s="271"/>
      <c r="H5" s="268"/>
    </row>
    <row r="6" spans="1:20" s="6" customFormat="1" ht="18.95" customHeight="1" x14ac:dyDescent="0.2">
      <c r="A6" s="35" t="s">
        <v>15</v>
      </c>
      <c r="B6" s="42" t="s">
        <v>119</v>
      </c>
      <c r="C6" s="170">
        <v>35</v>
      </c>
      <c r="D6" s="84">
        <v>0</v>
      </c>
      <c r="E6" s="170">
        <v>35</v>
      </c>
      <c r="F6" s="42"/>
      <c r="G6" s="209">
        <v>198</v>
      </c>
      <c r="H6" s="170">
        <f>E6+G6</f>
        <v>233</v>
      </c>
      <c r="I6" s="46"/>
    </row>
    <row r="7" spans="1:20" s="6" customFormat="1" ht="18.95" customHeight="1" x14ac:dyDescent="0.2">
      <c r="A7" s="127" t="s">
        <v>78</v>
      </c>
      <c r="B7" s="168">
        <v>638220</v>
      </c>
      <c r="C7" s="86" t="s">
        <v>119</v>
      </c>
      <c r="D7" s="103" t="s">
        <v>119</v>
      </c>
      <c r="E7" s="169">
        <v>1265</v>
      </c>
      <c r="F7" s="142"/>
      <c r="G7" s="210">
        <v>3244</v>
      </c>
      <c r="H7" s="168">
        <f>G7+E7+B7</f>
        <v>642729</v>
      </c>
      <c r="I7" s="46"/>
      <c r="N7" s="57"/>
      <c r="O7" s="57"/>
      <c r="P7" s="57"/>
      <c r="Q7" s="57"/>
      <c r="R7" s="57"/>
      <c r="S7" s="57"/>
      <c r="T7" s="57"/>
    </row>
    <row r="8" spans="1:20" s="6" customFormat="1" ht="18.95" customHeight="1" x14ac:dyDescent="0.2">
      <c r="A8" s="28" t="s">
        <v>2</v>
      </c>
      <c r="B8" s="56" t="s">
        <v>119</v>
      </c>
      <c r="C8" s="169">
        <v>644</v>
      </c>
      <c r="D8" s="84">
        <v>0</v>
      </c>
      <c r="E8" s="169">
        <v>644</v>
      </c>
      <c r="F8" s="56"/>
      <c r="G8" s="210">
        <v>25</v>
      </c>
      <c r="H8" s="168">
        <f>G8+E8</f>
        <v>669</v>
      </c>
      <c r="I8" s="46"/>
    </row>
    <row r="9" spans="1:20" s="6" customFormat="1" ht="18.95" customHeight="1" x14ac:dyDescent="0.2">
      <c r="A9" s="36" t="s">
        <v>30</v>
      </c>
      <c r="B9" s="173">
        <v>0</v>
      </c>
      <c r="C9" s="171">
        <v>0</v>
      </c>
      <c r="D9" s="84">
        <v>0</v>
      </c>
      <c r="E9" s="171">
        <v>0</v>
      </c>
      <c r="F9" s="56"/>
      <c r="G9" s="44">
        <v>664</v>
      </c>
      <c r="H9" s="168">
        <f t="shared" ref="H9:H20" si="0">G9+E9+B9</f>
        <v>664</v>
      </c>
      <c r="I9" s="46"/>
    </row>
    <row r="10" spans="1:20" s="6" customFormat="1" ht="18.95" customHeight="1" x14ac:dyDescent="0.2">
      <c r="A10" s="28" t="s">
        <v>3</v>
      </c>
      <c r="B10" s="173">
        <v>0</v>
      </c>
      <c r="C10" s="169">
        <v>3165</v>
      </c>
      <c r="D10" s="84">
        <v>145</v>
      </c>
      <c r="E10" s="169">
        <f>C10+D10</f>
        <v>3310</v>
      </c>
      <c r="F10" s="56"/>
      <c r="G10" s="84">
        <v>0</v>
      </c>
      <c r="H10" s="168">
        <f t="shared" si="0"/>
        <v>3310</v>
      </c>
      <c r="I10" s="45"/>
    </row>
    <row r="11" spans="1:20" s="6" customFormat="1" ht="18.95" customHeight="1" x14ac:dyDescent="0.2">
      <c r="A11" s="28" t="s">
        <v>4</v>
      </c>
      <c r="B11" s="173">
        <v>0</v>
      </c>
      <c r="C11" s="171">
        <v>0</v>
      </c>
      <c r="D11" s="84">
        <v>0</v>
      </c>
      <c r="E11" s="171">
        <v>0</v>
      </c>
      <c r="F11" s="56"/>
      <c r="G11" s="210">
        <v>1821</v>
      </c>
      <c r="H11" s="168">
        <f t="shared" si="0"/>
        <v>1821</v>
      </c>
      <c r="I11" s="48"/>
    </row>
    <row r="12" spans="1:20" s="6" customFormat="1" ht="18.95" customHeight="1" x14ac:dyDescent="0.2">
      <c r="A12" s="28" t="s">
        <v>5</v>
      </c>
      <c r="B12" s="173">
        <v>0</v>
      </c>
      <c r="C12" s="171">
        <v>0</v>
      </c>
      <c r="D12" s="84">
        <v>0</v>
      </c>
      <c r="E12" s="171">
        <v>0</v>
      </c>
      <c r="F12" s="56"/>
      <c r="G12" s="44">
        <v>237</v>
      </c>
      <c r="H12" s="168">
        <f t="shared" si="0"/>
        <v>237</v>
      </c>
      <c r="I12" s="48"/>
    </row>
    <row r="13" spans="1:20" s="6" customFormat="1" ht="18.95" customHeight="1" x14ac:dyDescent="0.2">
      <c r="A13" s="28" t="s">
        <v>6</v>
      </c>
      <c r="B13" s="173">
        <v>0</v>
      </c>
      <c r="C13" s="173">
        <v>10232</v>
      </c>
      <c r="D13" s="156">
        <v>230</v>
      </c>
      <c r="E13" s="173">
        <f>SUM(C13:D13)</f>
        <v>10462</v>
      </c>
      <c r="F13" s="56"/>
      <c r="G13" s="44">
        <v>100</v>
      </c>
      <c r="H13" s="168">
        <f t="shared" si="0"/>
        <v>10562</v>
      </c>
      <c r="I13" s="47"/>
    </row>
    <row r="14" spans="1:20" s="6" customFormat="1" ht="18.95" customHeight="1" x14ac:dyDescent="0.2">
      <c r="A14" s="36" t="s">
        <v>7</v>
      </c>
      <c r="B14" s="173">
        <v>0</v>
      </c>
      <c r="C14" s="171">
        <v>0</v>
      </c>
      <c r="D14" s="84">
        <v>0</v>
      </c>
      <c r="E14" s="171">
        <v>0</v>
      </c>
      <c r="F14" s="56"/>
      <c r="G14" s="44">
        <v>140</v>
      </c>
      <c r="H14" s="168">
        <f t="shared" si="0"/>
        <v>140</v>
      </c>
      <c r="I14" s="48"/>
      <c r="K14" s="6" t="s">
        <v>90</v>
      </c>
    </row>
    <row r="15" spans="1:20" s="6" customFormat="1" ht="18.95" customHeight="1" x14ac:dyDescent="0.2">
      <c r="A15" s="28" t="s">
        <v>8</v>
      </c>
      <c r="B15" s="173">
        <v>0</v>
      </c>
      <c r="C15" s="171">
        <v>0</v>
      </c>
      <c r="D15" s="84">
        <v>0</v>
      </c>
      <c r="E15" s="171">
        <v>0</v>
      </c>
      <c r="F15" s="56"/>
      <c r="G15" s="44">
        <v>658</v>
      </c>
      <c r="H15" s="168">
        <f t="shared" si="0"/>
        <v>658</v>
      </c>
      <c r="I15" s="48"/>
    </row>
    <row r="16" spans="1:20" s="6" customFormat="1" ht="18.95" customHeight="1" x14ac:dyDescent="0.2">
      <c r="A16" s="28" t="s">
        <v>9</v>
      </c>
      <c r="B16" s="173">
        <v>0</v>
      </c>
      <c r="C16" s="171">
        <v>0</v>
      </c>
      <c r="D16" s="84">
        <v>0</v>
      </c>
      <c r="E16" s="171">
        <v>0</v>
      </c>
      <c r="F16" s="56"/>
      <c r="G16" s="44">
        <v>820</v>
      </c>
      <c r="H16" s="168">
        <f t="shared" si="0"/>
        <v>820</v>
      </c>
      <c r="I16" s="48"/>
    </row>
    <row r="17" spans="1:13" s="6" customFormat="1" ht="18.95" customHeight="1" x14ac:dyDescent="0.2">
      <c r="A17" s="28" t="s">
        <v>10</v>
      </c>
      <c r="B17" s="173">
        <v>0</v>
      </c>
      <c r="C17" s="171">
        <v>0</v>
      </c>
      <c r="D17" s="84">
        <v>0</v>
      </c>
      <c r="E17" s="171">
        <v>0</v>
      </c>
      <c r="F17" s="56"/>
      <c r="G17" s="84">
        <v>0</v>
      </c>
      <c r="H17" s="171">
        <f t="shared" si="0"/>
        <v>0</v>
      </c>
      <c r="I17" s="12"/>
    </row>
    <row r="18" spans="1:13" s="6" customFormat="1" ht="18.95" customHeight="1" x14ac:dyDescent="0.2">
      <c r="A18" s="28" t="s">
        <v>11</v>
      </c>
      <c r="B18" s="173">
        <v>0</v>
      </c>
      <c r="C18" s="171">
        <v>0</v>
      </c>
      <c r="D18" s="84">
        <v>0</v>
      </c>
      <c r="E18" s="171">
        <v>0</v>
      </c>
      <c r="F18" s="56"/>
      <c r="G18" s="84">
        <v>0</v>
      </c>
      <c r="H18" s="171">
        <f t="shared" si="0"/>
        <v>0</v>
      </c>
      <c r="I18" s="47"/>
    </row>
    <row r="19" spans="1:13" s="6" customFormat="1" ht="18.95" customHeight="1" x14ac:dyDescent="0.2">
      <c r="A19" s="28" t="s">
        <v>12</v>
      </c>
      <c r="B19" s="173">
        <v>0</v>
      </c>
      <c r="C19" s="171">
        <v>0</v>
      </c>
      <c r="D19" s="84">
        <v>0</v>
      </c>
      <c r="E19" s="171">
        <v>0</v>
      </c>
      <c r="F19" s="56"/>
      <c r="G19" s="168">
        <v>250</v>
      </c>
      <c r="H19" s="168">
        <f t="shared" si="0"/>
        <v>250</v>
      </c>
      <c r="I19" s="48"/>
    </row>
    <row r="20" spans="1:13" s="6" customFormat="1" ht="18.95" customHeight="1" x14ac:dyDescent="0.2">
      <c r="A20" s="73" t="s">
        <v>13</v>
      </c>
      <c r="B20" s="224">
        <v>0</v>
      </c>
      <c r="C20" s="172">
        <v>0</v>
      </c>
      <c r="D20" s="85">
        <v>0</v>
      </c>
      <c r="E20" s="172">
        <v>0</v>
      </c>
      <c r="F20" s="143"/>
      <c r="G20" s="211">
        <v>200</v>
      </c>
      <c r="H20" s="211">
        <f t="shared" si="0"/>
        <v>200</v>
      </c>
      <c r="I20" s="48"/>
    </row>
    <row r="21" spans="1:13" s="6" customFormat="1" ht="18.95" customHeight="1" thickBot="1" x14ac:dyDescent="0.25">
      <c r="A21" s="225" t="s">
        <v>38</v>
      </c>
      <c r="B21" s="226">
        <f>SUM(B9:B20)+B7</f>
        <v>638220</v>
      </c>
      <c r="C21" s="226">
        <f>SUM(C8:C20)+C6</f>
        <v>14076</v>
      </c>
      <c r="D21" s="227">
        <f>SUM(D8:D20)+D6</f>
        <v>375</v>
      </c>
      <c r="E21" s="226">
        <f>SUM(E6:E20)</f>
        <v>15716</v>
      </c>
      <c r="F21" s="228"/>
      <c r="G21" s="229">
        <f>SUM(G6:G20)</f>
        <v>8357</v>
      </c>
      <c r="H21" s="226">
        <f>SUM(H6:H20)</f>
        <v>662293</v>
      </c>
      <c r="I21" s="46"/>
    </row>
    <row r="22" spans="1:13" s="6" customFormat="1" ht="18.95" customHeight="1" thickTop="1" thickBot="1" x14ac:dyDescent="0.25">
      <c r="A22" s="77" t="s">
        <v>39</v>
      </c>
      <c r="B22" s="174"/>
      <c r="C22" s="78"/>
      <c r="D22" s="78"/>
      <c r="E22" s="174"/>
      <c r="F22" s="78"/>
      <c r="G22" s="79"/>
      <c r="H22" s="80"/>
    </row>
    <row r="23" spans="1:13" s="6" customFormat="1" ht="18.95" customHeight="1" thickTop="1" x14ac:dyDescent="0.2">
      <c r="A23" s="28" t="s">
        <v>21</v>
      </c>
      <c r="B23" s="169">
        <v>1304368</v>
      </c>
      <c r="C23" s="56" t="s">
        <v>119</v>
      </c>
      <c r="D23" s="56" t="s">
        <v>119</v>
      </c>
      <c r="E23" s="56" t="s">
        <v>119</v>
      </c>
      <c r="F23" s="43"/>
      <c r="G23" s="212">
        <v>1445</v>
      </c>
      <c r="H23" s="169">
        <f>G23+B23</f>
        <v>1305813</v>
      </c>
    </row>
    <row r="24" spans="1:13" s="6" customFormat="1" ht="18.95" customHeight="1" x14ac:dyDescent="0.2">
      <c r="A24" s="28" t="s">
        <v>22</v>
      </c>
      <c r="B24" s="168">
        <v>1770388</v>
      </c>
      <c r="C24" s="56" t="s">
        <v>119</v>
      </c>
      <c r="D24" s="56" t="s">
        <v>119</v>
      </c>
      <c r="E24" s="56" t="s">
        <v>119</v>
      </c>
      <c r="F24" s="43"/>
      <c r="G24" s="212">
        <v>12656</v>
      </c>
      <c r="H24" s="169">
        <f>G24+B24</f>
        <v>1783044</v>
      </c>
      <c r="I24" s="46"/>
    </row>
    <row r="25" spans="1:13" s="6" customFormat="1" ht="18.95" customHeight="1" x14ac:dyDescent="0.2">
      <c r="A25" s="29" t="s">
        <v>44</v>
      </c>
      <c r="B25" s="175">
        <v>1670416</v>
      </c>
      <c r="C25" s="45" t="s">
        <v>119</v>
      </c>
      <c r="D25" s="45" t="s">
        <v>119</v>
      </c>
      <c r="E25" s="45" t="s">
        <v>119</v>
      </c>
      <c r="F25" s="45"/>
      <c r="G25" s="230">
        <v>27724</v>
      </c>
      <c r="H25" s="179">
        <f>G25+B25</f>
        <v>1698140</v>
      </c>
    </row>
    <row r="26" spans="1:13" s="6" customFormat="1" ht="18.95" customHeight="1" thickBot="1" x14ac:dyDescent="0.25">
      <c r="A26" s="225" t="s">
        <v>38</v>
      </c>
      <c r="B26" s="226">
        <f>SUM(B23:B25)</f>
        <v>4745172</v>
      </c>
      <c r="C26" s="231" t="s">
        <v>119</v>
      </c>
      <c r="D26" s="231" t="s">
        <v>119</v>
      </c>
      <c r="E26" s="231" t="s">
        <v>119</v>
      </c>
      <c r="F26" s="231"/>
      <c r="G26" s="229">
        <f>SUM(G23:G25)</f>
        <v>41825</v>
      </c>
      <c r="H26" s="226">
        <f>G26+B26</f>
        <v>4786997</v>
      </c>
      <c r="I26" s="46"/>
    </row>
    <row r="27" spans="1:13" s="6" customFormat="1" ht="18.95" customHeight="1" thickTop="1" thickBot="1" x14ac:dyDescent="0.25">
      <c r="A27" s="107" t="s">
        <v>37</v>
      </c>
      <c r="B27" s="176">
        <f>B26+B21</f>
        <v>5383392</v>
      </c>
      <c r="C27" s="174">
        <f>C21</f>
        <v>14076</v>
      </c>
      <c r="D27" s="108">
        <f>D21</f>
        <v>375</v>
      </c>
      <c r="E27" s="174">
        <f>E21</f>
        <v>15716</v>
      </c>
      <c r="F27" s="80"/>
      <c r="G27" s="213">
        <f>G21+G26</f>
        <v>50182</v>
      </c>
      <c r="H27" s="176">
        <f>B27+E27+G27</f>
        <v>5449290</v>
      </c>
      <c r="I27" s="109"/>
    </row>
    <row r="28" spans="1:13" s="6" customFormat="1" ht="18" customHeight="1" thickTop="1" x14ac:dyDescent="0.55000000000000004">
      <c r="A28" s="255" t="s">
        <v>62</v>
      </c>
      <c r="B28" s="255"/>
      <c r="C28" s="255"/>
      <c r="D28" s="255"/>
      <c r="E28" s="7"/>
      <c r="F28" s="7"/>
      <c r="G28" s="7"/>
      <c r="H28" s="47"/>
      <c r="I28" s="12"/>
      <c r="J28" s="12"/>
      <c r="K28" s="12"/>
      <c r="L28" s="12"/>
      <c r="M28" s="12"/>
    </row>
    <row r="29" spans="1:13" s="6" customFormat="1" ht="14.25" customHeight="1" x14ac:dyDescent="0.2">
      <c r="A29" s="255" t="s">
        <v>79</v>
      </c>
      <c r="B29" s="255"/>
      <c r="C29" s="255"/>
      <c r="D29" s="255"/>
      <c r="E29" s="255"/>
      <c r="F29" s="255"/>
      <c r="G29" s="255"/>
      <c r="H29" s="255"/>
      <c r="I29" s="12"/>
      <c r="J29" s="12"/>
      <c r="K29" s="12"/>
      <c r="L29" s="12"/>
      <c r="M29" s="12"/>
    </row>
    <row r="30" spans="1:13" s="6" customFormat="1" ht="12.75" customHeight="1" x14ac:dyDescent="0.2">
      <c r="A30" s="255" t="s">
        <v>82</v>
      </c>
      <c r="B30" s="255"/>
      <c r="C30" s="255"/>
      <c r="D30" s="255"/>
      <c r="E30" s="255"/>
      <c r="F30" s="128"/>
      <c r="G30" s="128"/>
      <c r="H30" s="155"/>
      <c r="I30" s="12"/>
      <c r="J30" s="12"/>
      <c r="K30" s="12"/>
      <c r="L30" s="12"/>
      <c r="M30" s="12"/>
    </row>
    <row r="31" spans="1:13" s="6" customFormat="1" ht="12.75" customHeight="1" x14ac:dyDescent="0.2">
      <c r="A31" s="248" t="s">
        <v>75</v>
      </c>
      <c r="B31" s="248"/>
      <c r="C31" s="248"/>
      <c r="D31" s="248"/>
      <c r="E31" s="58"/>
      <c r="F31" s="58"/>
      <c r="G31" s="58"/>
      <c r="H31" s="12"/>
    </row>
    <row r="32" spans="1:13" s="6" customFormat="1" ht="3" customHeight="1" x14ac:dyDescent="0.2">
      <c r="A32" s="122"/>
      <c r="B32" s="122"/>
      <c r="C32" s="122"/>
      <c r="D32" s="122"/>
      <c r="E32" s="58"/>
      <c r="F32" s="58"/>
      <c r="G32" s="58"/>
      <c r="H32" s="12"/>
    </row>
    <row r="33" spans="1:13" s="19" customFormat="1" ht="14.25" customHeight="1" x14ac:dyDescent="0.2">
      <c r="A33" s="247" t="s">
        <v>46</v>
      </c>
      <c r="B33" s="247"/>
      <c r="C33" s="247"/>
      <c r="D33" s="262">
        <v>14</v>
      </c>
      <c r="E33" s="262"/>
      <c r="F33" s="262"/>
      <c r="G33" s="262"/>
      <c r="H33" s="262"/>
      <c r="I33" s="26"/>
      <c r="J33" s="26"/>
      <c r="K33" s="26"/>
      <c r="L33" s="26"/>
      <c r="M33" s="1"/>
    </row>
    <row r="46" spans="1:13" x14ac:dyDescent="0.2">
      <c r="G46" s="21"/>
    </row>
  </sheetData>
  <mergeCells count="14">
    <mergeCell ref="A33:C33"/>
    <mergeCell ref="D33:H33"/>
    <mergeCell ref="A1:H1"/>
    <mergeCell ref="A3:A5"/>
    <mergeCell ref="B3:B5"/>
    <mergeCell ref="C4:E4"/>
    <mergeCell ref="A28:D28"/>
    <mergeCell ref="C3:G3"/>
    <mergeCell ref="H3:H5"/>
    <mergeCell ref="C2:D2"/>
    <mergeCell ref="G4:G5"/>
    <mergeCell ref="A31:D31"/>
    <mergeCell ref="A29:H29"/>
    <mergeCell ref="A30:E30"/>
  </mergeCells>
  <phoneticPr fontId="6" type="noConversion"/>
  <printOptions horizontalCentered="1"/>
  <pageMargins left="0.74803149606299213" right="0.74803149606299213" top="0.39370078740157483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J24"/>
  <sheetViews>
    <sheetView rightToLeft="1" view="pageBreakPreview" zoomScaleSheetLayoutView="100" workbookViewId="0">
      <selection sqref="A1:E1"/>
    </sheetView>
  </sheetViews>
  <sheetFormatPr defaultRowHeight="12.75" x14ac:dyDescent="0.2"/>
  <cols>
    <col min="1" max="1" width="13.5703125" style="70" customWidth="1"/>
    <col min="2" max="2" width="22.7109375" style="70" customWidth="1"/>
    <col min="3" max="3" width="22.5703125" style="70" customWidth="1"/>
    <col min="4" max="4" width="21.5703125" style="70" customWidth="1"/>
    <col min="5" max="5" width="26.42578125" style="70" customWidth="1"/>
    <col min="6" max="16384" width="9.140625" style="70"/>
  </cols>
  <sheetData>
    <row r="1" spans="1:10" ht="26.25" customHeight="1" x14ac:dyDescent="0.2">
      <c r="A1" s="263" t="s">
        <v>137</v>
      </c>
      <c r="B1" s="263"/>
      <c r="C1" s="263"/>
      <c r="D1" s="263"/>
      <c r="E1" s="263"/>
    </row>
    <row r="2" spans="1:10" ht="21" customHeight="1" thickBot="1" x14ac:dyDescent="0.25">
      <c r="A2" s="57" t="s">
        <v>107</v>
      </c>
      <c r="B2" s="134"/>
      <c r="C2" s="134"/>
      <c r="D2" s="134"/>
      <c r="E2" s="134"/>
    </row>
    <row r="3" spans="1:10" ht="18" customHeight="1" thickTop="1" x14ac:dyDescent="0.2">
      <c r="A3" s="256" t="s">
        <v>84</v>
      </c>
      <c r="B3" s="272" t="s">
        <v>85</v>
      </c>
      <c r="C3" s="272" t="s">
        <v>86</v>
      </c>
      <c r="D3" s="272" t="s">
        <v>87</v>
      </c>
      <c r="E3" s="272" t="s">
        <v>136</v>
      </c>
    </row>
    <row r="4" spans="1:10" ht="15.75" customHeight="1" x14ac:dyDescent="0.2">
      <c r="A4" s="264"/>
      <c r="B4" s="273"/>
      <c r="C4" s="273"/>
      <c r="D4" s="273"/>
      <c r="E4" s="273"/>
    </row>
    <row r="5" spans="1:10" ht="27" customHeight="1" x14ac:dyDescent="0.2">
      <c r="A5" s="264"/>
      <c r="B5" s="274"/>
      <c r="C5" s="274"/>
      <c r="D5" s="274"/>
      <c r="E5" s="274"/>
    </row>
    <row r="6" spans="1:10" s="6" customFormat="1" ht="30" customHeight="1" x14ac:dyDescent="0.2">
      <c r="A6" s="137">
        <v>2011</v>
      </c>
      <c r="B6" s="136">
        <v>5521156</v>
      </c>
      <c r="C6" s="136">
        <f>B6/4</f>
        <v>1380289</v>
      </c>
      <c r="D6" s="136">
        <f>C6/100</f>
        <v>13802.89</v>
      </c>
      <c r="E6" s="139">
        <f>D6/434128*100</f>
        <v>3.1794516824531014</v>
      </c>
    </row>
    <row r="7" spans="1:10" s="6" customFormat="1" ht="30" customHeight="1" x14ac:dyDescent="0.2">
      <c r="A7" s="138">
        <v>2012</v>
      </c>
      <c r="B7" s="135">
        <v>5460881</v>
      </c>
      <c r="C7" s="135">
        <f t="shared" ref="C7:C13" si="0">B7/4</f>
        <v>1365220.25</v>
      </c>
      <c r="D7" s="135">
        <f t="shared" ref="D7:D13" si="1">C7/100</f>
        <v>13652.202499999999</v>
      </c>
      <c r="E7" s="141">
        <f t="shared" ref="E7:E13" si="2">D7/434128*100</f>
        <v>3.1447412974975122</v>
      </c>
      <c r="F7" s="57"/>
      <c r="G7" s="57"/>
      <c r="H7" s="57"/>
      <c r="I7" s="57"/>
      <c r="J7" s="57"/>
    </row>
    <row r="8" spans="1:10" s="6" customFormat="1" ht="30" customHeight="1" x14ac:dyDescent="0.2">
      <c r="A8" s="138">
        <v>2013</v>
      </c>
      <c r="B8" s="135">
        <v>5462011</v>
      </c>
      <c r="C8" s="192">
        <f t="shared" si="0"/>
        <v>1365502.75</v>
      </c>
      <c r="D8" s="135">
        <f t="shared" si="1"/>
        <v>13655.0275</v>
      </c>
      <c r="E8" s="141">
        <f t="shared" si="2"/>
        <v>3.1453920272362068</v>
      </c>
    </row>
    <row r="9" spans="1:10" s="6" customFormat="1" ht="30" customHeight="1" x14ac:dyDescent="0.2">
      <c r="A9" s="138">
        <v>2014</v>
      </c>
      <c r="B9" s="135">
        <v>5462011</v>
      </c>
      <c r="C9" s="135">
        <f t="shared" si="0"/>
        <v>1365502.75</v>
      </c>
      <c r="D9" s="135">
        <f t="shared" si="1"/>
        <v>13655.0275</v>
      </c>
      <c r="E9" s="141">
        <f t="shared" si="2"/>
        <v>3.1453920272362068</v>
      </c>
    </row>
    <row r="10" spans="1:10" s="6" customFormat="1" ht="30" customHeight="1" x14ac:dyDescent="0.2">
      <c r="A10" s="138">
        <v>2015</v>
      </c>
      <c r="B10" s="135">
        <v>5408287</v>
      </c>
      <c r="C10" s="135">
        <f t="shared" si="0"/>
        <v>1352071.75</v>
      </c>
      <c r="D10" s="135">
        <f t="shared" si="1"/>
        <v>13520.717500000001</v>
      </c>
      <c r="E10" s="141">
        <f t="shared" si="2"/>
        <v>3.1144541471639702</v>
      </c>
    </row>
    <row r="11" spans="1:10" s="6" customFormat="1" ht="30" customHeight="1" x14ac:dyDescent="0.2">
      <c r="A11" s="138">
        <v>2016</v>
      </c>
      <c r="B11" s="135">
        <v>5450112</v>
      </c>
      <c r="C11" s="203">
        <f t="shared" si="0"/>
        <v>1362528</v>
      </c>
      <c r="D11" s="203">
        <f t="shared" si="1"/>
        <v>13625.28</v>
      </c>
      <c r="E11" s="141">
        <f t="shared" si="2"/>
        <v>3.1385397855010502</v>
      </c>
    </row>
    <row r="12" spans="1:10" s="6" customFormat="1" ht="30" customHeight="1" x14ac:dyDescent="0.2">
      <c r="A12" s="208">
        <v>2017</v>
      </c>
      <c r="B12" s="204">
        <v>5449942</v>
      </c>
      <c r="C12" s="45">
        <v>1362485.5</v>
      </c>
      <c r="D12" s="45">
        <v>13624.855</v>
      </c>
      <c r="E12" s="140">
        <v>3.1384418881067333</v>
      </c>
    </row>
    <row r="13" spans="1:10" s="6" customFormat="1" ht="30" customHeight="1" thickBot="1" x14ac:dyDescent="0.25">
      <c r="A13" s="180">
        <v>2018</v>
      </c>
      <c r="B13" s="181">
        <v>5449290</v>
      </c>
      <c r="C13" s="181">
        <f t="shared" si="0"/>
        <v>1362322.5</v>
      </c>
      <c r="D13" s="181">
        <f t="shared" si="1"/>
        <v>13623.225</v>
      </c>
      <c r="E13" s="182">
        <f t="shared" si="2"/>
        <v>3.1380664228061774</v>
      </c>
    </row>
    <row r="14" spans="1:10" s="6" customFormat="1" ht="13.5" customHeight="1" thickTop="1" x14ac:dyDescent="0.2">
      <c r="A14" s="183"/>
      <c r="B14" s="45"/>
      <c r="C14" s="45"/>
      <c r="D14" s="45"/>
      <c r="E14" s="140"/>
    </row>
    <row r="15" spans="1:10" s="6" customFormat="1" ht="18" customHeight="1" x14ac:dyDescent="0.2">
      <c r="A15" s="255" t="s">
        <v>103</v>
      </c>
      <c r="B15" s="255"/>
      <c r="C15" s="255"/>
      <c r="D15" s="255"/>
      <c r="E15" s="255"/>
    </row>
    <row r="16" spans="1:10" s="6" customFormat="1" ht="21.75" customHeight="1" x14ac:dyDescent="0.2">
      <c r="A16" s="255" t="s">
        <v>94</v>
      </c>
      <c r="B16" s="255"/>
      <c r="C16" s="255"/>
      <c r="D16" s="255"/>
      <c r="E16" s="255"/>
    </row>
    <row r="17" spans="1:5" s="6" customFormat="1" ht="18" customHeight="1" x14ac:dyDescent="0.2">
      <c r="A17" s="255" t="s">
        <v>93</v>
      </c>
      <c r="B17" s="255"/>
      <c r="C17" s="255"/>
      <c r="D17" s="255"/>
      <c r="E17" s="153"/>
    </row>
    <row r="18" spans="1:5" s="6" customFormat="1" ht="18" customHeight="1" x14ac:dyDescent="0.2">
      <c r="A18" s="165"/>
      <c r="B18" s="165"/>
      <c r="C18" s="165"/>
      <c r="D18" s="165"/>
      <c r="E18" s="153"/>
    </row>
    <row r="19" spans="1:5" s="6" customFormat="1" ht="18" customHeight="1" x14ac:dyDescent="0.2">
      <c r="A19" s="165"/>
      <c r="B19" s="165"/>
      <c r="C19" s="165"/>
      <c r="D19" s="165"/>
      <c r="E19" s="153"/>
    </row>
    <row r="20" spans="1:5" s="6" customFormat="1" ht="18" customHeight="1" x14ac:dyDescent="0.2">
      <c r="A20" s="165"/>
      <c r="B20" s="165"/>
      <c r="C20" s="165"/>
      <c r="D20" s="165"/>
      <c r="E20" s="153"/>
    </row>
    <row r="21" spans="1:5" s="6" customFormat="1" ht="18" customHeight="1" x14ac:dyDescent="0.2">
      <c r="A21" s="165"/>
      <c r="B21" s="165"/>
      <c r="C21" s="165"/>
      <c r="D21" s="165"/>
      <c r="E21" s="153"/>
    </row>
    <row r="22" spans="1:5" s="6" customFormat="1" ht="21.75" customHeight="1" x14ac:dyDescent="0.2">
      <c r="A22" s="275"/>
      <c r="B22" s="275"/>
      <c r="C22" s="275"/>
      <c r="D22" s="275"/>
      <c r="E22" s="275"/>
    </row>
    <row r="23" spans="1:5" s="6" customFormat="1" ht="12.75" customHeight="1" x14ac:dyDescent="0.2">
      <c r="A23" s="248"/>
      <c r="B23" s="248"/>
      <c r="C23" s="248"/>
      <c r="D23" s="248"/>
      <c r="E23" s="248"/>
    </row>
    <row r="24" spans="1:5" ht="21.75" customHeight="1" x14ac:dyDescent="0.2">
      <c r="A24" s="247" t="s">
        <v>46</v>
      </c>
      <c r="B24" s="247"/>
      <c r="C24" s="247"/>
      <c r="D24" s="60">
        <v>15</v>
      </c>
      <c r="E24" s="60"/>
    </row>
  </sheetData>
  <mergeCells count="12">
    <mergeCell ref="A24:C24"/>
    <mergeCell ref="A23:E23"/>
    <mergeCell ref="A1:E1"/>
    <mergeCell ref="A3:A5"/>
    <mergeCell ref="B3:B5"/>
    <mergeCell ref="C3:C5"/>
    <mergeCell ref="D3:D5"/>
    <mergeCell ref="E3:E5"/>
    <mergeCell ref="A15:E15"/>
    <mergeCell ref="A16:E16"/>
    <mergeCell ref="A22:E22"/>
    <mergeCell ref="A17:D17"/>
  </mergeCells>
  <printOptions horizontalCentered="1"/>
  <pageMargins left="0.74803149606299213" right="0.74803149606299213" top="0.59055118110236227" bottom="0.55118110236220474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26"/>
  <sheetViews>
    <sheetView rightToLeft="1" view="pageBreakPreview" topLeftCell="A8" zoomScaleSheetLayoutView="100" workbookViewId="0">
      <selection activeCell="A26" sqref="A26:D26"/>
    </sheetView>
  </sheetViews>
  <sheetFormatPr defaultRowHeight="12.75" x14ac:dyDescent="0.2"/>
  <cols>
    <col min="1" max="1" width="12.7109375" style="70" customWidth="1"/>
    <col min="2" max="2" width="19.7109375" style="70" customWidth="1"/>
    <col min="3" max="3" width="19.140625" style="70" customWidth="1"/>
    <col min="4" max="4" width="18.7109375" style="70" customWidth="1"/>
    <col min="5" max="5" width="23.140625" style="70" customWidth="1"/>
    <col min="6" max="6" width="16.7109375" style="70" customWidth="1"/>
    <col min="7" max="16384" width="9.140625" style="70"/>
  </cols>
  <sheetData>
    <row r="1" spans="1:8" ht="24.75" customHeight="1" x14ac:dyDescent="0.2">
      <c r="A1" s="263" t="s">
        <v>112</v>
      </c>
      <c r="B1" s="263"/>
      <c r="C1" s="263"/>
      <c r="D1" s="263"/>
      <c r="E1" s="263"/>
      <c r="F1" s="263"/>
    </row>
    <row r="2" spans="1:8" ht="25.5" customHeight="1" thickBot="1" x14ac:dyDescent="0.3">
      <c r="A2" s="66" t="s">
        <v>109</v>
      </c>
      <c r="B2" s="67"/>
      <c r="C2" s="67"/>
      <c r="E2" s="187"/>
      <c r="F2" s="244" t="s">
        <v>47</v>
      </c>
    </row>
    <row r="3" spans="1:8" ht="30" customHeight="1" thickTop="1" x14ac:dyDescent="0.2">
      <c r="A3" s="150" t="s">
        <v>14</v>
      </c>
      <c r="B3" s="147" t="s">
        <v>88</v>
      </c>
      <c r="C3" s="167" t="s">
        <v>98</v>
      </c>
      <c r="D3" s="150" t="s">
        <v>89</v>
      </c>
      <c r="E3" s="163" t="s">
        <v>97</v>
      </c>
      <c r="F3" s="167" t="s">
        <v>0</v>
      </c>
    </row>
    <row r="4" spans="1:8" s="71" customFormat="1" ht="23.1" customHeight="1" x14ac:dyDescent="0.2">
      <c r="A4" s="38" t="s">
        <v>15</v>
      </c>
      <c r="B4" s="113">
        <v>2293220</v>
      </c>
      <c r="C4" s="113">
        <v>4137640</v>
      </c>
      <c r="D4" s="113">
        <v>1078000</v>
      </c>
      <c r="E4" s="113" t="s">
        <v>119</v>
      </c>
      <c r="F4" s="113">
        <f t="shared" ref="F4:F18" si="0">SUM(B4:E4)</f>
        <v>7508860</v>
      </c>
      <c r="G4" s="57"/>
      <c r="H4" s="57"/>
    </row>
    <row r="5" spans="1:8" s="71" customFormat="1" ht="23.1" customHeight="1" x14ac:dyDescent="0.2">
      <c r="A5" s="38" t="s">
        <v>1</v>
      </c>
      <c r="B5" s="113">
        <v>11725.7</v>
      </c>
      <c r="C5" s="113">
        <v>661980</v>
      </c>
      <c r="D5" s="113" t="s">
        <v>119</v>
      </c>
      <c r="E5" s="113" t="s">
        <v>119</v>
      </c>
      <c r="F5" s="113">
        <f t="shared" si="0"/>
        <v>673705.7</v>
      </c>
    </row>
    <row r="6" spans="1:8" s="71" customFormat="1" ht="23.1" customHeight="1" x14ac:dyDescent="0.2">
      <c r="A6" s="38" t="s">
        <v>2</v>
      </c>
      <c r="B6" s="113">
        <v>657476</v>
      </c>
      <c r="C6" s="113">
        <v>1737990</v>
      </c>
      <c r="D6" s="113">
        <v>49147.6</v>
      </c>
      <c r="E6" s="113">
        <v>103204</v>
      </c>
      <c r="F6" s="113">
        <f t="shared" si="0"/>
        <v>2547817.6</v>
      </c>
    </row>
    <row r="7" spans="1:8" s="71" customFormat="1" ht="23.1" customHeight="1" x14ac:dyDescent="0.2">
      <c r="A7" s="38" t="s">
        <v>30</v>
      </c>
      <c r="B7" s="113">
        <v>7467920</v>
      </c>
      <c r="C7" s="113">
        <v>45804400</v>
      </c>
      <c r="D7" s="113">
        <v>72126</v>
      </c>
      <c r="E7" s="154">
        <v>2344330</v>
      </c>
      <c r="F7" s="113">
        <f t="shared" si="0"/>
        <v>55688776</v>
      </c>
    </row>
    <row r="8" spans="1:8" s="71" customFormat="1" ht="23.1" customHeight="1" x14ac:dyDescent="0.2">
      <c r="A8" s="39" t="s">
        <v>3</v>
      </c>
      <c r="B8" s="113">
        <v>87973.6</v>
      </c>
      <c r="C8" s="88">
        <v>414612</v>
      </c>
      <c r="D8" s="88" t="s">
        <v>119</v>
      </c>
      <c r="E8" s="88" t="s">
        <v>119</v>
      </c>
      <c r="F8" s="88">
        <f t="shared" si="0"/>
        <v>502585.59999999998</v>
      </c>
    </row>
    <row r="9" spans="1:8" s="71" customFormat="1" ht="23.1" customHeight="1" x14ac:dyDescent="0.2">
      <c r="A9" s="39" t="s">
        <v>4</v>
      </c>
      <c r="B9" s="152">
        <v>26921.8</v>
      </c>
      <c r="C9" s="88">
        <v>317202</v>
      </c>
      <c r="D9" s="88">
        <v>2656.2</v>
      </c>
      <c r="E9" s="88">
        <v>40510</v>
      </c>
      <c r="F9" s="88">
        <f t="shared" si="0"/>
        <v>387290</v>
      </c>
    </row>
    <row r="10" spans="1:8" s="71" customFormat="1" ht="23.1" customHeight="1" x14ac:dyDescent="0.2">
      <c r="A10" s="39" t="s">
        <v>5</v>
      </c>
      <c r="B10" s="113">
        <v>428932</v>
      </c>
      <c r="C10" s="113">
        <v>1094350</v>
      </c>
      <c r="D10" s="113">
        <v>29768.2</v>
      </c>
      <c r="E10" s="113">
        <v>89255.2</v>
      </c>
      <c r="F10" s="113">
        <f t="shared" si="0"/>
        <v>1642305.4</v>
      </c>
    </row>
    <row r="11" spans="1:8" s="71" customFormat="1" ht="23.1" customHeight="1" x14ac:dyDescent="0.2">
      <c r="A11" s="39" t="s">
        <v>6</v>
      </c>
      <c r="B11" s="113">
        <v>1106680</v>
      </c>
      <c r="C11" s="113">
        <v>2093360</v>
      </c>
      <c r="D11" s="113">
        <v>25764.7</v>
      </c>
      <c r="E11" s="113">
        <v>269713</v>
      </c>
      <c r="F11" s="113">
        <f t="shared" si="0"/>
        <v>3495517.7</v>
      </c>
    </row>
    <row r="12" spans="1:8" s="71" customFormat="1" ht="23.1" customHeight="1" x14ac:dyDescent="0.2">
      <c r="A12" s="39" t="s">
        <v>7</v>
      </c>
      <c r="B12" s="113">
        <v>929360</v>
      </c>
      <c r="C12" s="113">
        <v>4982240</v>
      </c>
      <c r="D12" s="113">
        <v>1235420</v>
      </c>
      <c r="E12" s="113">
        <v>585488</v>
      </c>
      <c r="F12" s="113">
        <f t="shared" si="0"/>
        <v>7732508</v>
      </c>
    </row>
    <row r="13" spans="1:8" s="71" customFormat="1" ht="23.1" customHeight="1" x14ac:dyDescent="0.2">
      <c r="A13" s="39" t="s">
        <v>8</v>
      </c>
      <c r="B13" s="88">
        <v>666568</v>
      </c>
      <c r="C13" s="152">
        <v>10287900</v>
      </c>
      <c r="D13" s="88">
        <v>31597.3</v>
      </c>
      <c r="E13" s="88">
        <v>369067</v>
      </c>
      <c r="F13" s="88">
        <f t="shared" si="0"/>
        <v>11355132.300000001</v>
      </c>
    </row>
    <row r="14" spans="1:8" s="71" customFormat="1" ht="23.1" customHeight="1" x14ac:dyDescent="0.2">
      <c r="A14" s="39" t="s">
        <v>9</v>
      </c>
      <c r="B14" s="88">
        <v>338226</v>
      </c>
      <c r="C14" s="88">
        <v>1300360</v>
      </c>
      <c r="D14" s="88">
        <v>59516</v>
      </c>
      <c r="E14" s="88">
        <v>102796</v>
      </c>
      <c r="F14" s="88">
        <f t="shared" si="0"/>
        <v>1800898</v>
      </c>
    </row>
    <row r="15" spans="1:8" s="71" customFormat="1" ht="23.1" customHeight="1" x14ac:dyDescent="0.2">
      <c r="A15" s="39" t="s">
        <v>10</v>
      </c>
      <c r="B15" s="88">
        <v>6515160</v>
      </c>
      <c r="C15" s="88">
        <v>13796000</v>
      </c>
      <c r="D15" s="88">
        <v>1486770</v>
      </c>
      <c r="E15" s="88">
        <v>7283000</v>
      </c>
      <c r="F15" s="88">
        <f t="shared" si="0"/>
        <v>29080930</v>
      </c>
    </row>
    <row r="16" spans="1:8" s="71" customFormat="1" ht="23.1" customHeight="1" x14ac:dyDescent="0.2">
      <c r="A16" s="39" t="s">
        <v>11</v>
      </c>
      <c r="B16" s="88">
        <v>1459660</v>
      </c>
      <c r="C16" s="88">
        <v>1759030</v>
      </c>
      <c r="D16" s="88">
        <v>68566.399999999994</v>
      </c>
      <c r="E16" s="88">
        <v>539384</v>
      </c>
      <c r="F16" s="88">
        <f t="shared" si="0"/>
        <v>3826640.4</v>
      </c>
    </row>
    <row r="17" spans="1:6" s="71" customFormat="1" ht="23.1" customHeight="1" x14ac:dyDescent="0.2">
      <c r="A17" s="39" t="s">
        <v>12</v>
      </c>
      <c r="B17" s="88">
        <v>1439960</v>
      </c>
      <c r="C17" s="88">
        <v>2423940</v>
      </c>
      <c r="D17" s="88">
        <v>91724.4</v>
      </c>
      <c r="E17" s="88">
        <v>1162620</v>
      </c>
      <c r="F17" s="88">
        <f t="shared" si="0"/>
        <v>5118244.4000000004</v>
      </c>
    </row>
    <row r="18" spans="1:6" s="71" customFormat="1" ht="23.1" customHeight="1" x14ac:dyDescent="0.2">
      <c r="A18" s="41" t="s">
        <v>13</v>
      </c>
      <c r="B18" s="89">
        <v>3348780</v>
      </c>
      <c r="C18" s="89">
        <v>2920310</v>
      </c>
      <c r="D18" s="89">
        <v>10781.8</v>
      </c>
      <c r="E18" s="89">
        <v>626952</v>
      </c>
      <c r="F18" s="89">
        <f t="shared" si="0"/>
        <v>6906823.7999999998</v>
      </c>
    </row>
    <row r="19" spans="1:6" ht="21.75" customHeight="1" thickBot="1" x14ac:dyDescent="0.25">
      <c r="A19" s="216" t="s">
        <v>38</v>
      </c>
      <c r="B19" s="220">
        <f>SUM(B4:B18)</f>
        <v>26778563.100000001</v>
      </c>
      <c r="C19" s="220">
        <f>SUM(C4:C18)</f>
        <v>93731314</v>
      </c>
      <c r="D19" s="220">
        <f>SUM(D4:D18)</f>
        <v>4241838.5999999996</v>
      </c>
      <c r="E19" s="220">
        <f>SUM(E4:E18)</f>
        <v>13516319.199999999</v>
      </c>
      <c r="F19" s="220">
        <f>SUM(F4:F18)</f>
        <v>138268034.90000004</v>
      </c>
    </row>
    <row r="20" spans="1:6" ht="7.5" hidden="1" customHeight="1" thickTop="1" x14ac:dyDescent="0.2">
      <c r="A20" s="149"/>
      <c r="B20" s="149"/>
      <c r="C20" s="149"/>
      <c r="D20" s="149"/>
      <c r="E20" s="149"/>
      <c r="F20" s="149"/>
    </row>
    <row r="21" spans="1:6" ht="3.75" customHeight="1" thickTop="1" x14ac:dyDescent="0.2">
      <c r="A21" s="166"/>
      <c r="B21" s="166"/>
      <c r="C21" s="166"/>
      <c r="D21" s="166"/>
      <c r="E21" s="166"/>
      <c r="F21" s="166"/>
    </row>
    <row r="22" spans="1:6" ht="16.5" customHeight="1" x14ac:dyDescent="0.2">
      <c r="A22" s="149" t="s">
        <v>62</v>
      </c>
      <c r="B22" s="149"/>
      <c r="C22" s="149"/>
      <c r="D22" s="149"/>
      <c r="E22" s="149"/>
      <c r="F22" s="149"/>
    </row>
    <row r="23" spans="1:6" ht="21" customHeight="1" x14ac:dyDescent="0.2">
      <c r="A23" s="276" t="s">
        <v>134</v>
      </c>
      <c r="B23" s="276"/>
      <c r="C23" s="276"/>
      <c r="D23" s="166"/>
      <c r="E23" s="166"/>
      <c r="F23" s="166"/>
    </row>
    <row r="24" spans="1:6" ht="15.75" customHeight="1" x14ac:dyDescent="0.2">
      <c r="A24" s="248" t="s">
        <v>75</v>
      </c>
      <c r="B24" s="248"/>
      <c r="C24" s="248"/>
      <c r="D24" s="248"/>
      <c r="E24" s="248"/>
      <c r="F24" s="248"/>
    </row>
    <row r="25" spans="1:6" ht="13.5" customHeight="1" x14ac:dyDescent="0.2">
      <c r="A25" s="148"/>
      <c r="B25" s="148"/>
      <c r="C25" s="148"/>
      <c r="D25" s="148"/>
      <c r="E25" s="148"/>
      <c r="F25" s="148"/>
    </row>
    <row r="26" spans="1:6" ht="21" customHeight="1" x14ac:dyDescent="0.2">
      <c r="A26" s="247" t="s">
        <v>46</v>
      </c>
      <c r="B26" s="247"/>
      <c r="C26" s="247"/>
      <c r="D26" s="247"/>
      <c r="E26" s="20">
        <v>16</v>
      </c>
      <c r="F26" s="20"/>
    </row>
  </sheetData>
  <mergeCells count="4">
    <mergeCell ref="A24:F24"/>
    <mergeCell ref="A1:F1"/>
    <mergeCell ref="A26:D26"/>
    <mergeCell ref="A23:C23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Y49"/>
  <sheetViews>
    <sheetView rightToLeft="1" view="pageBreakPreview" workbookViewId="0">
      <selection activeCell="F12" sqref="F12"/>
    </sheetView>
  </sheetViews>
  <sheetFormatPr defaultRowHeight="12.75" x14ac:dyDescent="0.2"/>
  <cols>
    <col min="1" max="1" width="13.85546875" customWidth="1"/>
    <col min="2" max="2" width="8.42578125" customWidth="1"/>
    <col min="3" max="3" width="3.28515625" customWidth="1"/>
    <col min="4" max="4" width="15.28515625" customWidth="1"/>
    <col min="6" max="6" width="12.42578125" customWidth="1"/>
    <col min="7" max="7" width="14.140625" customWidth="1"/>
    <col min="8" max="8" width="16.140625" hidden="1" customWidth="1"/>
  </cols>
  <sheetData>
    <row r="1" spans="1:25" ht="30" customHeight="1" x14ac:dyDescent="0.2">
      <c r="A1" s="252" t="s">
        <v>80</v>
      </c>
      <c r="B1" s="252"/>
      <c r="C1" s="252"/>
      <c r="D1" s="252"/>
      <c r="E1" s="252"/>
      <c r="F1" s="252"/>
      <c r="G1" s="252"/>
      <c r="H1" s="252"/>
    </row>
    <row r="2" spans="1:25" ht="20.25" customHeight="1" thickBot="1" x14ac:dyDescent="0.25">
      <c r="A2" s="287" t="s">
        <v>111</v>
      </c>
      <c r="B2" s="287"/>
      <c r="D2" s="90"/>
    </row>
    <row r="3" spans="1:25" ht="39.75" customHeight="1" thickTop="1" x14ac:dyDescent="0.2">
      <c r="A3" s="106" t="s">
        <v>20</v>
      </c>
      <c r="B3" s="104"/>
      <c r="C3" s="104"/>
      <c r="D3" s="129" t="s">
        <v>83</v>
      </c>
      <c r="E3" s="106"/>
      <c r="F3" s="282" t="s">
        <v>65</v>
      </c>
      <c r="G3" s="282"/>
    </row>
    <row r="4" spans="1:25" ht="27" customHeight="1" x14ac:dyDescent="0.2">
      <c r="A4" s="286" t="s">
        <v>53</v>
      </c>
      <c r="B4" s="286"/>
      <c r="C4" s="286"/>
      <c r="D4" s="284" t="s">
        <v>29</v>
      </c>
      <c r="E4" s="284"/>
      <c r="F4" s="283">
        <v>5724000</v>
      </c>
      <c r="G4" s="283"/>
      <c r="H4" s="3"/>
    </row>
    <row r="5" spans="1:25" s="11" customFormat="1" ht="27" customHeight="1" x14ac:dyDescent="0.2">
      <c r="A5" s="251"/>
      <c r="B5" s="251"/>
      <c r="C5" s="251"/>
      <c r="D5" s="285" t="s">
        <v>26</v>
      </c>
      <c r="E5" s="285"/>
      <c r="F5" s="278">
        <v>2612000</v>
      </c>
      <c r="G5" s="278"/>
      <c r="H5" s="10"/>
    </row>
    <row r="6" spans="1:25" ht="27" customHeight="1" x14ac:dyDescent="0.2">
      <c r="A6" s="251" t="s">
        <v>54</v>
      </c>
      <c r="B6" s="251"/>
      <c r="C6" s="251"/>
      <c r="D6" s="288" t="s">
        <v>28</v>
      </c>
      <c r="E6" s="288"/>
      <c r="F6" s="280">
        <v>18764000</v>
      </c>
      <c r="G6" s="280"/>
      <c r="S6" s="68"/>
      <c r="T6" s="68"/>
      <c r="U6" s="68"/>
      <c r="V6" s="68"/>
      <c r="W6" s="68"/>
      <c r="X6" s="68"/>
      <c r="Y6" s="68"/>
    </row>
    <row r="7" spans="1:25" s="11" customFormat="1" ht="27" customHeight="1" x14ac:dyDescent="0.2">
      <c r="A7" s="251"/>
      <c r="B7" s="251"/>
      <c r="C7" s="251"/>
      <c r="D7" s="285" t="s">
        <v>27</v>
      </c>
      <c r="E7" s="285"/>
      <c r="F7" s="281"/>
      <c r="G7" s="281"/>
    </row>
    <row r="8" spans="1:25" ht="27" customHeight="1" x14ac:dyDescent="0.2">
      <c r="A8" s="251" t="s">
        <v>40</v>
      </c>
      <c r="B8" s="251"/>
      <c r="C8" s="251"/>
      <c r="D8" s="285" t="s">
        <v>28</v>
      </c>
      <c r="E8" s="285"/>
      <c r="F8" s="277">
        <v>5288000</v>
      </c>
      <c r="G8" s="277"/>
    </row>
    <row r="9" spans="1:25" s="11" customFormat="1" ht="27" customHeight="1" x14ac:dyDescent="0.2">
      <c r="A9" s="251"/>
      <c r="B9" s="251"/>
      <c r="C9" s="251"/>
      <c r="D9" s="289" t="s">
        <v>27</v>
      </c>
      <c r="E9" s="289"/>
      <c r="F9" s="277">
        <v>26716000</v>
      </c>
      <c r="G9" s="277"/>
    </row>
    <row r="10" spans="1:25" ht="27" customHeight="1" x14ac:dyDescent="0.2">
      <c r="A10" s="251" t="s">
        <v>41</v>
      </c>
      <c r="B10" s="251"/>
      <c r="C10" s="251"/>
      <c r="D10" s="288" t="s">
        <v>42</v>
      </c>
      <c r="E10" s="288"/>
      <c r="F10" s="278">
        <v>67084000</v>
      </c>
      <c r="G10" s="278"/>
    </row>
    <row r="11" spans="1:25" s="11" customFormat="1" ht="27" customHeight="1" thickBot="1" x14ac:dyDescent="0.25">
      <c r="A11" s="253"/>
      <c r="B11" s="253"/>
      <c r="C11" s="253"/>
      <c r="D11" s="288" t="s">
        <v>43</v>
      </c>
      <c r="E11" s="288"/>
      <c r="F11" s="279">
        <v>34400000</v>
      </c>
      <c r="G11" s="279"/>
    </row>
    <row r="12" spans="1:25" ht="30" customHeight="1" thickTop="1" thickBot="1" x14ac:dyDescent="0.25">
      <c r="A12" s="249" t="s">
        <v>63</v>
      </c>
      <c r="B12" s="249"/>
      <c r="C12" s="249"/>
      <c r="D12" s="249"/>
      <c r="E12" s="216"/>
      <c r="F12" s="245">
        <f>SUM(F4:F11)</f>
        <v>160588000</v>
      </c>
      <c r="G12" s="218"/>
      <c r="H12" s="81"/>
    </row>
    <row r="13" spans="1:25" s="70" customFormat="1" ht="9.75" customHeight="1" thickTop="1" x14ac:dyDescent="0.2">
      <c r="A13" s="188"/>
      <c r="B13" s="188"/>
      <c r="C13" s="188"/>
      <c r="D13" s="188"/>
      <c r="E13" s="188"/>
      <c r="F13" s="189"/>
      <c r="G13" s="190"/>
      <c r="H13" s="1"/>
    </row>
    <row r="14" spans="1:25" s="33" customFormat="1" ht="20.25" customHeight="1" x14ac:dyDescent="0.2">
      <c r="A14" s="248" t="s">
        <v>138</v>
      </c>
      <c r="B14" s="248"/>
      <c r="C14" s="248"/>
      <c r="D14" s="248"/>
      <c r="E14" s="248"/>
      <c r="F14" s="29"/>
      <c r="G14" s="34"/>
    </row>
    <row r="15" spans="1:25" s="50" customFormat="1" ht="21.75" customHeight="1" x14ac:dyDescent="0.2">
      <c r="A15" s="248" t="s">
        <v>75</v>
      </c>
      <c r="B15" s="248"/>
      <c r="C15" s="248"/>
      <c r="D15" s="248"/>
      <c r="E15" s="22"/>
      <c r="F15" s="22"/>
      <c r="G15" s="23"/>
    </row>
    <row r="16" spans="1:25" s="50" customFormat="1" ht="12" customHeight="1" x14ac:dyDescent="0.2">
      <c r="A16" s="22"/>
      <c r="B16" s="22"/>
      <c r="C16" s="22"/>
      <c r="D16" s="22"/>
      <c r="E16" s="22"/>
      <c r="F16" s="22"/>
      <c r="G16" s="23"/>
    </row>
    <row r="17" spans="1:8" s="50" customFormat="1" ht="12" customHeight="1" x14ac:dyDescent="0.2">
      <c r="A17" s="22"/>
      <c r="B17" s="22"/>
      <c r="C17" s="22"/>
      <c r="D17" s="22"/>
      <c r="E17" s="22"/>
      <c r="F17" s="22"/>
      <c r="G17" s="23"/>
    </row>
    <row r="18" spans="1:8" s="50" customFormat="1" ht="12" customHeight="1" x14ac:dyDescent="0.2">
      <c r="A18" s="22"/>
      <c r="B18" s="22"/>
      <c r="C18" s="22"/>
      <c r="D18" s="22"/>
      <c r="E18" s="22"/>
      <c r="F18" s="22"/>
      <c r="G18" s="23"/>
    </row>
    <row r="19" spans="1:8" s="50" customFormat="1" ht="12" customHeight="1" x14ac:dyDescent="0.2">
      <c r="A19" s="22"/>
      <c r="B19" s="22"/>
      <c r="C19" s="22"/>
      <c r="D19" s="22"/>
      <c r="E19" s="22"/>
      <c r="F19" s="22"/>
      <c r="G19" s="23"/>
    </row>
    <row r="20" spans="1:8" s="70" customFormat="1" ht="17.25" customHeight="1" x14ac:dyDescent="0.2">
      <c r="A20" s="22"/>
      <c r="B20" s="22"/>
      <c r="C20" s="22"/>
      <c r="D20" s="22"/>
      <c r="E20" s="22"/>
      <c r="F20" s="22"/>
      <c r="G20" s="23"/>
    </row>
    <row r="21" spans="1:8" s="50" customFormat="1" ht="12" customHeight="1" x14ac:dyDescent="0.2">
      <c r="A21" s="22"/>
      <c r="B21" s="22"/>
      <c r="C21" s="22"/>
      <c r="D21" s="22"/>
      <c r="E21" s="22"/>
      <c r="F21" s="22"/>
      <c r="G21" s="23"/>
    </row>
    <row r="22" spans="1:8" s="50" customFormat="1" ht="12.75" customHeight="1" x14ac:dyDescent="0.2">
      <c r="A22" s="22"/>
      <c r="B22" s="22"/>
      <c r="C22" s="22"/>
      <c r="D22" s="22"/>
      <c r="E22" s="22"/>
      <c r="F22" s="22"/>
      <c r="G22" s="23"/>
    </row>
    <row r="23" spans="1:8" s="50" customFormat="1" ht="12.75" customHeight="1" x14ac:dyDescent="0.2">
      <c r="A23" s="22"/>
      <c r="B23" s="22"/>
      <c r="C23" s="22"/>
      <c r="D23" s="22"/>
      <c r="E23" s="22"/>
      <c r="F23" s="22"/>
      <c r="G23" s="23"/>
    </row>
    <row r="24" spans="1:8" s="61" customFormat="1" ht="12" customHeight="1" x14ac:dyDescent="0.2">
      <c r="A24" s="22"/>
      <c r="B24" s="22"/>
      <c r="C24" s="22"/>
      <c r="D24" s="22"/>
      <c r="E24" s="22"/>
      <c r="F24" s="22"/>
      <c r="G24" s="23"/>
    </row>
    <row r="25" spans="1:8" s="61" customFormat="1" ht="12" customHeight="1" x14ac:dyDescent="0.2">
      <c r="A25" s="22"/>
      <c r="B25" s="22"/>
      <c r="C25" s="22"/>
      <c r="D25" s="22"/>
      <c r="E25" s="22"/>
      <c r="F25" s="22"/>
      <c r="G25" s="23"/>
    </row>
    <row r="26" spans="1:8" s="50" customFormat="1" ht="7.5" customHeight="1" x14ac:dyDescent="0.2">
      <c r="A26" s="22"/>
      <c r="B26" s="22"/>
      <c r="C26" s="22"/>
      <c r="D26" s="22"/>
      <c r="E26" s="22"/>
      <c r="F26" s="22"/>
      <c r="G26" s="23"/>
    </row>
    <row r="27" spans="1:8" ht="7.5" customHeight="1" x14ac:dyDescent="0.2">
      <c r="A27" s="290"/>
      <c r="B27" s="290"/>
      <c r="C27" s="290"/>
      <c r="D27" s="290"/>
      <c r="E27" s="290"/>
      <c r="F27" s="290"/>
      <c r="G27" s="290"/>
      <c r="H27" s="3"/>
    </row>
    <row r="28" spans="1:8" s="19" customFormat="1" ht="22.5" customHeight="1" x14ac:dyDescent="0.2">
      <c r="A28" s="247" t="s">
        <v>46</v>
      </c>
      <c r="B28" s="247"/>
      <c r="C28" s="247"/>
      <c r="D28" s="247"/>
      <c r="E28" s="247"/>
      <c r="F28" s="291">
        <v>17</v>
      </c>
      <c r="G28" s="291"/>
      <c r="H28" s="20"/>
    </row>
    <row r="49" spans="1:8" x14ac:dyDescent="0.2">
      <c r="A49" s="248"/>
      <c r="B49" s="248"/>
      <c r="C49" s="248"/>
      <c r="D49" s="248"/>
      <c r="E49" s="248"/>
      <c r="F49" s="248"/>
      <c r="G49" s="248"/>
      <c r="H49" s="248"/>
    </row>
  </sheetData>
  <mergeCells count="29">
    <mergeCell ref="A49:H49"/>
    <mergeCell ref="A27:G27"/>
    <mergeCell ref="A28:E28"/>
    <mergeCell ref="F28:G28"/>
    <mergeCell ref="A12:D12"/>
    <mergeCell ref="A15:D15"/>
    <mergeCell ref="A14:E14"/>
    <mergeCell ref="A6:C7"/>
    <mergeCell ref="A8:C9"/>
    <mergeCell ref="A10:C11"/>
    <mergeCell ref="D6:E6"/>
    <mergeCell ref="D7:E7"/>
    <mergeCell ref="D8:E8"/>
    <mergeCell ref="D11:E11"/>
    <mergeCell ref="D9:E9"/>
    <mergeCell ref="D10:E10"/>
    <mergeCell ref="F3:G3"/>
    <mergeCell ref="F4:G4"/>
    <mergeCell ref="F5:G5"/>
    <mergeCell ref="A1:H1"/>
    <mergeCell ref="D4:E4"/>
    <mergeCell ref="D5:E5"/>
    <mergeCell ref="A4:C5"/>
    <mergeCell ref="A2:B2"/>
    <mergeCell ref="F8:G8"/>
    <mergeCell ref="F9:G9"/>
    <mergeCell ref="F10:G10"/>
    <mergeCell ref="F11:G11"/>
    <mergeCell ref="F6:G7"/>
  </mergeCells>
  <phoneticPr fontId="6" type="noConversion"/>
  <printOptions horizontalCentered="1"/>
  <pageMargins left="0.98425196850393704" right="0.94488188976377963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K28"/>
  <sheetViews>
    <sheetView rightToLeft="1" view="pageBreakPreview" topLeftCell="A8" zoomScaleSheetLayoutView="100" workbookViewId="0">
      <selection activeCell="C27" sqref="C27"/>
    </sheetView>
  </sheetViews>
  <sheetFormatPr defaultRowHeight="12.75" x14ac:dyDescent="0.2"/>
  <cols>
    <col min="1" max="1" width="1.7109375" style="70" customWidth="1"/>
    <col min="2" max="2" width="12.7109375" style="70" customWidth="1"/>
    <col min="3" max="3" width="17.42578125" style="70" customWidth="1"/>
    <col min="4" max="7" width="15.42578125" style="70" customWidth="1"/>
    <col min="8" max="8" width="16.5703125" style="70" customWidth="1"/>
    <col min="9" max="9" width="18.28515625" style="70" customWidth="1"/>
    <col min="10" max="16384" width="9.140625" style="70"/>
  </cols>
  <sheetData>
    <row r="1" spans="2:11" ht="24.75" customHeight="1" x14ac:dyDescent="0.2">
      <c r="B1" s="263" t="s">
        <v>131</v>
      </c>
      <c r="C1" s="263"/>
      <c r="D1" s="263"/>
      <c r="E1" s="263"/>
      <c r="F1" s="263"/>
      <c r="G1" s="263"/>
      <c r="H1" s="263"/>
      <c r="I1" s="263"/>
    </row>
    <row r="2" spans="2:11" ht="18" customHeight="1" thickBot="1" x14ac:dyDescent="0.3">
      <c r="B2" s="66" t="s">
        <v>113</v>
      </c>
      <c r="C2" s="67"/>
      <c r="D2" s="67"/>
      <c r="H2" s="187"/>
      <c r="I2" s="243" t="s">
        <v>47</v>
      </c>
    </row>
    <row r="3" spans="2:11" ht="21" customHeight="1" thickTop="1" x14ac:dyDescent="0.2">
      <c r="B3" s="292" t="s">
        <v>14</v>
      </c>
      <c r="C3" s="256" t="s">
        <v>121</v>
      </c>
      <c r="D3" s="294" t="s">
        <v>122</v>
      </c>
      <c r="E3" s="294"/>
      <c r="F3" s="294"/>
      <c r="G3" s="256" t="s">
        <v>126</v>
      </c>
      <c r="H3" s="256" t="s">
        <v>127</v>
      </c>
      <c r="I3" s="292" t="s">
        <v>132</v>
      </c>
    </row>
    <row r="4" spans="2:11" ht="30.75" customHeight="1" x14ac:dyDescent="0.2">
      <c r="B4" s="293"/>
      <c r="C4" s="257"/>
      <c r="D4" s="76" t="s">
        <v>123</v>
      </c>
      <c r="E4" s="76" t="s">
        <v>124</v>
      </c>
      <c r="F4" s="76" t="s">
        <v>125</v>
      </c>
      <c r="G4" s="257"/>
      <c r="H4" s="257"/>
      <c r="I4" s="293"/>
    </row>
    <row r="5" spans="2:11" s="71" customFormat="1" ht="23.1" customHeight="1" x14ac:dyDescent="0.2">
      <c r="B5" s="38" t="s">
        <v>15</v>
      </c>
      <c r="C5" s="205">
        <v>883600</v>
      </c>
      <c r="D5" s="205">
        <v>0</v>
      </c>
      <c r="E5" s="205">
        <v>239390</v>
      </c>
      <c r="F5" s="205">
        <f>SUM(D5:E5)</f>
        <v>239390</v>
      </c>
      <c r="G5" s="205">
        <v>0</v>
      </c>
      <c r="H5" s="205">
        <f>C5-F5-G5</f>
        <v>644210</v>
      </c>
      <c r="I5" s="113">
        <f>F5/C5*100</f>
        <v>27.092575826165689</v>
      </c>
      <c r="J5" s="57"/>
      <c r="K5" s="57"/>
    </row>
    <row r="6" spans="2:11" s="71" customFormat="1" ht="23.1" customHeight="1" x14ac:dyDescent="0.2">
      <c r="B6" s="38" t="s">
        <v>1</v>
      </c>
      <c r="C6" s="205">
        <v>680000</v>
      </c>
      <c r="D6" s="205">
        <v>0</v>
      </c>
      <c r="E6" s="205">
        <v>393134</v>
      </c>
      <c r="F6" s="205">
        <f t="shared" ref="F6:F19" si="0">SUM(D6:E6)</f>
        <v>393134</v>
      </c>
      <c r="G6" s="205">
        <v>6500</v>
      </c>
      <c r="H6" s="205">
        <f t="shared" ref="H6:H19" si="1">C6-F6-G6</f>
        <v>280366</v>
      </c>
      <c r="I6" s="113">
        <f t="shared" ref="I6:I20" si="2">F6/C6*100</f>
        <v>57.813823529411771</v>
      </c>
    </row>
    <row r="7" spans="2:11" s="71" customFormat="1" ht="23.1" customHeight="1" x14ac:dyDescent="0.2">
      <c r="B7" s="38" t="s">
        <v>2</v>
      </c>
      <c r="C7" s="205">
        <v>1300400</v>
      </c>
      <c r="D7" s="205">
        <v>393051</v>
      </c>
      <c r="E7" s="205">
        <v>206170</v>
      </c>
      <c r="F7" s="205">
        <f t="shared" si="0"/>
        <v>599221</v>
      </c>
      <c r="G7" s="205">
        <v>4800</v>
      </c>
      <c r="H7" s="205">
        <f t="shared" si="1"/>
        <v>696379</v>
      </c>
      <c r="I7" s="113">
        <f t="shared" si="2"/>
        <v>46.079744693940327</v>
      </c>
    </row>
    <row r="8" spans="2:11" s="71" customFormat="1" ht="23.1" customHeight="1" x14ac:dyDescent="0.2">
      <c r="B8" s="38" t="s">
        <v>30</v>
      </c>
      <c r="C8" s="205">
        <v>451000</v>
      </c>
      <c r="D8" s="205">
        <v>111179</v>
      </c>
      <c r="E8" s="205">
        <v>180273</v>
      </c>
      <c r="F8" s="205">
        <f t="shared" si="0"/>
        <v>291452</v>
      </c>
      <c r="G8" s="205">
        <v>5000</v>
      </c>
      <c r="H8" s="205">
        <f t="shared" si="1"/>
        <v>154548</v>
      </c>
      <c r="I8" s="113">
        <f t="shared" si="2"/>
        <v>64.623503325942352</v>
      </c>
    </row>
    <row r="9" spans="2:11" s="71" customFormat="1" ht="23.1" customHeight="1" x14ac:dyDescent="0.2">
      <c r="B9" s="39" t="s">
        <v>3</v>
      </c>
      <c r="C9" s="205">
        <v>1017800</v>
      </c>
      <c r="D9" s="40">
        <v>409086</v>
      </c>
      <c r="E9" s="40">
        <v>331158</v>
      </c>
      <c r="F9" s="205">
        <f>SUM(D9:E9)</f>
        <v>740244</v>
      </c>
      <c r="G9" s="40">
        <v>0</v>
      </c>
      <c r="H9" s="205">
        <f t="shared" si="1"/>
        <v>277556</v>
      </c>
      <c r="I9" s="113">
        <f t="shared" si="2"/>
        <v>72.729809392808022</v>
      </c>
    </row>
    <row r="10" spans="2:11" s="71" customFormat="1" ht="23.1" customHeight="1" x14ac:dyDescent="0.2">
      <c r="B10" s="39" t="s">
        <v>4</v>
      </c>
      <c r="C10" s="118">
        <v>1408100</v>
      </c>
      <c r="D10" s="40">
        <v>437166</v>
      </c>
      <c r="E10" s="40">
        <v>798439</v>
      </c>
      <c r="F10" s="205">
        <f t="shared" si="0"/>
        <v>1235605</v>
      </c>
      <c r="G10" s="40">
        <v>22500</v>
      </c>
      <c r="H10" s="205">
        <f t="shared" si="1"/>
        <v>149995</v>
      </c>
      <c r="I10" s="113">
        <f t="shared" si="2"/>
        <v>87.749804701370635</v>
      </c>
    </row>
    <row r="11" spans="2:11" s="71" customFormat="1" ht="23.1" customHeight="1" x14ac:dyDescent="0.2">
      <c r="B11" s="39" t="s">
        <v>5</v>
      </c>
      <c r="C11" s="205">
        <v>151000</v>
      </c>
      <c r="D11" s="205">
        <v>13600</v>
      </c>
      <c r="E11" s="205">
        <v>42800</v>
      </c>
      <c r="F11" s="205">
        <f t="shared" si="0"/>
        <v>56400</v>
      </c>
      <c r="G11" s="205">
        <v>40400</v>
      </c>
      <c r="H11" s="205">
        <f t="shared" si="1"/>
        <v>54200</v>
      </c>
      <c r="I11" s="113">
        <f t="shared" si="2"/>
        <v>37.350993377483441</v>
      </c>
    </row>
    <row r="12" spans="2:11" s="71" customFormat="1" ht="23.1" customHeight="1" x14ac:dyDescent="0.2">
      <c r="B12" s="39" t="s">
        <v>6</v>
      </c>
      <c r="C12" s="205">
        <v>2039000</v>
      </c>
      <c r="D12" s="205">
        <v>488104</v>
      </c>
      <c r="E12" s="205">
        <v>144782</v>
      </c>
      <c r="F12" s="205">
        <f t="shared" si="0"/>
        <v>632886</v>
      </c>
      <c r="G12" s="205">
        <v>37000</v>
      </c>
      <c r="H12" s="205">
        <f t="shared" si="1"/>
        <v>1369114</v>
      </c>
      <c r="I12" s="113">
        <f t="shared" si="2"/>
        <v>31.039038744482589</v>
      </c>
    </row>
    <row r="13" spans="2:11" s="71" customFormat="1" ht="23.1" customHeight="1" x14ac:dyDescent="0.2">
      <c r="B13" s="39" t="s">
        <v>7</v>
      </c>
      <c r="C13" s="205">
        <v>934000</v>
      </c>
      <c r="D13" s="205">
        <v>172848</v>
      </c>
      <c r="E13" s="205">
        <v>184286</v>
      </c>
      <c r="F13" s="205">
        <f t="shared" si="0"/>
        <v>357134</v>
      </c>
      <c r="G13" s="205">
        <v>0</v>
      </c>
      <c r="H13" s="205">
        <f t="shared" si="1"/>
        <v>576866</v>
      </c>
      <c r="I13" s="113">
        <f t="shared" si="2"/>
        <v>38.237044967880088</v>
      </c>
    </row>
    <row r="14" spans="2:11" s="71" customFormat="1" ht="23.1" customHeight="1" x14ac:dyDescent="0.2">
      <c r="B14" s="39" t="s">
        <v>8</v>
      </c>
      <c r="C14" s="40">
        <v>240600</v>
      </c>
      <c r="D14" s="118">
        <v>8500</v>
      </c>
      <c r="E14" s="40">
        <v>3500</v>
      </c>
      <c r="F14" s="205">
        <f t="shared" si="0"/>
        <v>12000</v>
      </c>
      <c r="G14" s="40">
        <v>29200</v>
      </c>
      <c r="H14" s="205">
        <f t="shared" si="1"/>
        <v>199400</v>
      </c>
      <c r="I14" s="113">
        <f t="shared" si="2"/>
        <v>4.9875311720698257</v>
      </c>
    </row>
    <row r="15" spans="2:11" s="71" customFormat="1" ht="23.1" customHeight="1" x14ac:dyDescent="0.2">
      <c r="B15" s="39" t="s">
        <v>9</v>
      </c>
      <c r="C15" s="40">
        <v>1429000</v>
      </c>
      <c r="D15" s="40">
        <v>128250</v>
      </c>
      <c r="E15" s="40">
        <v>424850</v>
      </c>
      <c r="F15" s="205">
        <f t="shared" si="0"/>
        <v>553100</v>
      </c>
      <c r="G15" s="40">
        <v>50300</v>
      </c>
      <c r="H15" s="205">
        <f t="shared" si="1"/>
        <v>825600</v>
      </c>
      <c r="I15" s="113">
        <f t="shared" si="2"/>
        <v>38.705388383484959</v>
      </c>
    </row>
    <row r="16" spans="2:11" s="71" customFormat="1" ht="23.1" customHeight="1" x14ac:dyDescent="0.2">
      <c r="B16" s="39" t="s">
        <v>10</v>
      </c>
      <c r="C16" s="40">
        <v>283000</v>
      </c>
      <c r="D16" s="40">
        <v>5600</v>
      </c>
      <c r="E16" s="40">
        <v>184000</v>
      </c>
      <c r="F16" s="205">
        <f t="shared" si="0"/>
        <v>189600</v>
      </c>
      <c r="G16" s="40">
        <v>18000</v>
      </c>
      <c r="H16" s="205">
        <f t="shared" si="1"/>
        <v>75400</v>
      </c>
      <c r="I16" s="113">
        <f t="shared" si="2"/>
        <v>66.996466431095399</v>
      </c>
    </row>
    <row r="17" spans="2:9" s="71" customFormat="1" ht="23.1" customHeight="1" x14ac:dyDescent="0.2">
      <c r="B17" s="39" t="s">
        <v>11</v>
      </c>
      <c r="C17" s="40">
        <v>854800</v>
      </c>
      <c r="D17" s="40">
        <v>12800</v>
      </c>
      <c r="E17" s="40">
        <v>44832</v>
      </c>
      <c r="F17" s="205">
        <f t="shared" si="0"/>
        <v>57632</v>
      </c>
      <c r="G17" s="40">
        <v>0</v>
      </c>
      <c r="H17" s="205">
        <f t="shared" si="1"/>
        <v>797168</v>
      </c>
      <c r="I17" s="113">
        <f t="shared" si="2"/>
        <v>6.7421619092185301</v>
      </c>
    </row>
    <row r="18" spans="2:9" s="71" customFormat="1" ht="23.1" customHeight="1" x14ac:dyDescent="0.2">
      <c r="B18" s="39" t="s">
        <v>12</v>
      </c>
      <c r="C18" s="40">
        <v>791000</v>
      </c>
      <c r="D18" s="40">
        <v>105500</v>
      </c>
      <c r="E18" s="40">
        <v>0</v>
      </c>
      <c r="F18" s="205">
        <f t="shared" si="0"/>
        <v>105500</v>
      </c>
      <c r="G18" s="40">
        <v>35000</v>
      </c>
      <c r="H18" s="205">
        <f t="shared" si="1"/>
        <v>650500</v>
      </c>
      <c r="I18" s="113">
        <f t="shared" si="2"/>
        <v>13.33754740834387</v>
      </c>
    </row>
    <row r="19" spans="2:9" s="71" customFormat="1" ht="23.1" customHeight="1" x14ac:dyDescent="0.2">
      <c r="B19" s="41" t="s">
        <v>13</v>
      </c>
      <c r="C19" s="206">
        <v>185000</v>
      </c>
      <c r="D19" s="206">
        <v>10000</v>
      </c>
      <c r="E19" s="206">
        <v>39000</v>
      </c>
      <c r="F19" s="219">
        <f t="shared" si="0"/>
        <v>49000</v>
      </c>
      <c r="G19" s="206">
        <v>5000</v>
      </c>
      <c r="H19" s="219">
        <f t="shared" si="1"/>
        <v>131000</v>
      </c>
      <c r="I19" s="120">
        <f t="shared" si="2"/>
        <v>26.486486486486488</v>
      </c>
    </row>
    <row r="20" spans="2:9" ht="21.75" customHeight="1" thickBot="1" x14ac:dyDescent="0.25">
      <c r="B20" s="216" t="s">
        <v>38</v>
      </c>
      <c r="C20" s="217">
        <f>SUM(C5:C19)</f>
        <v>12648300</v>
      </c>
      <c r="D20" s="217">
        <f>SUM(D5:D19)</f>
        <v>2295684</v>
      </c>
      <c r="E20" s="217">
        <f>SUM(E5:E19)</f>
        <v>3216614</v>
      </c>
      <c r="F20" s="217">
        <f>SUM(F5:F19)</f>
        <v>5512298</v>
      </c>
      <c r="G20" s="217">
        <f>SUM(G5:G19)</f>
        <v>253700</v>
      </c>
      <c r="H20" s="217">
        <f>C20-F20-G20</f>
        <v>6882302</v>
      </c>
      <c r="I20" s="220">
        <f t="shared" si="2"/>
        <v>43.581335041072712</v>
      </c>
    </row>
    <row r="21" spans="2:9" ht="7.5" hidden="1" customHeight="1" thickTop="1" x14ac:dyDescent="0.2">
      <c r="B21" s="202"/>
      <c r="C21" s="202"/>
      <c r="D21" s="202"/>
      <c r="E21" s="202"/>
      <c r="F21" s="202"/>
      <c r="G21" s="202"/>
      <c r="H21" s="202"/>
      <c r="I21" s="202"/>
    </row>
    <row r="22" spans="2:9" ht="3.75" customHeight="1" thickTop="1" x14ac:dyDescent="0.2">
      <c r="B22" s="202"/>
      <c r="C22" s="202"/>
      <c r="D22" s="202"/>
      <c r="E22" s="202"/>
      <c r="F22" s="202"/>
      <c r="G22" s="202"/>
      <c r="H22" s="202"/>
      <c r="I22" s="202"/>
    </row>
    <row r="23" spans="2:9" ht="11.25" customHeight="1" x14ac:dyDescent="0.2">
      <c r="B23" s="214" t="s">
        <v>133</v>
      </c>
      <c r="C23" s="207"/>
      <c r="D23" s="207"/>
      <c r="E23" s="207"/>
      <c r="F23" s="207"/>
      <c r="G23" s="207"/>
      <c r="H23" s="207"/>
      <c r="I23" s="202"/>
    </row>
    <row r="24" spans="2:9" ht="4.5" customHeight="1" x14ac:dyDescent="0.2">
      <c r="B24" s="202"/>
      <c r="C24" s="202"/>
      <c r="D24" s="202"/>
      <c r="E24" s="202"/>
      <c r="F24" s="202"/>
      <c r="G24" s="202"/>
      <c r="H24" s="202"/>
      <c r="I24" s="202"/>
    </row>
    <row r="25" spans="2:9" ht="16.5" customHeight="1" x14ac:dyDescent="0.2">
      <c r="B25" s="207" t="s">
        <v>135</v>
      </c>
      <c r="C25" s="202"/>
      <c r="D25" s="202"/>
      <c r="E25" s="202"/>
      <c r="F25" s="202"/>
      <c r="G25" s="202"/>
      <c r="H25" s="202"/>
      <c r="I25" s="202"/>
    </row>
    <row r="26" spans="2:9" ht="15.75" customHeight="1" x14ac:dyDescent="0.2">
      <c r="B26" s="248" t="s">
        <v>128</v>
      </c>
      <c r="C26" s="248"/>
      <c r="D26" s="248"/>
      <c r="E26" s="248"/>
      <c r="F26" s="248"/>
      <c r="G26" s="248"/>
      <c r="H26" s="248"/>
      <c r="I26" s="248"/>
    </row>
    <row r="27" spans="2:9" ht="3.75" customHeight="1" x14ac:dyDescent="0.2">
      <c r="B27" s="200"/>
      <c r="C27" s="200"/>
      <c r="D27" s="200"/>
      <c r="E27" s="200"/>
      <c r="F27" s="200"/>
      <c r="G27" s="200"/>
      <c r="H27" s="200"/>
      <c r="I27" s="200"/>
    </row>
    <row r="28" spans="2:9" ht="21" customHeight="1" x14ac:dyDescent="0.2">
      <c r="B28" s="247" t="s">
        <v>46</v>
      </c>
      <c r="C28" s="247"/>
      <c r="D28" s="247"/>
      <c r="E28" s="247"/>
      <c r="F28" s="201"/>
      <c r="G28" s="201"/>
      <c r="H28" s="20">
        <v>18</v>
      </c>
      <c r="I28" s="20"/>
    </row>
  </sheetData>
  <mergeCells count="9">
    <mergeCell ref="B1:I1"/>
    <mergeCell ref="B26:I26"/>
    <mergeCell ref="B28:E28"/>
    <mergeCell ref="B3:B4"/>
    <mergeCell ref="C3:C4"/>
    <mergeCell ref="D3:F3"/>
    <mergeCell ref="G3:G4"/>
    <mergeCell ref="H3:H4"/>
    <mergeCell ref="I3:I4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T25"/>
  <sheetViews>
    <sheetView rightToLeft="1" view="pageBreakPreview" topLeftCell="A3" zoomScaleSheetLayoutView="100" workbookViewId="0">
      <selection activeCell="Q3" sqref="Q3:R3"/>
    </sheetView>
  </sheetViews>
  <sheetFormatPr defaultRowHeight="12.75" x14ac:dyDescent="0.2"/>
  <cols>
    <col min="1" max="1" width="11.140625" style="70" customWidth="1"/>
    <col min="2" max="2" width="8.7109375" style="70" customWidth="1"/>
    <col min="3" max="3" width="10.28515625" style="70" customWidth="1"/>
    <col min="4" max="4" width="0.85546875" style="70" customWidth="1"/>
    <col min="5" max="5" width="8.85546875" style="70" customWidth="1"/>
    <col min="6" max="6" width="8.5703125" style="70" customWidth="1"/>
    <col min="7" max="7" width="0.85546875" style="70" customWidth="1"/>
    <col min="8" max="8" width="9.7109375" style="70" customWidth="1"/>
    <col min="9" max="9" width="7.7109375" style="70" customWidth="1"/>
    <col min="10" max="10" width="0.85546875" style="70" customWidth="1"/>
    <col min="11" max="11" width="9.7109375" style="70" customWidth="1"/>
    <col min="12" max="12" width="7.5703125" style="70" customWidth="1"/>
    <col min="13" max="13" width="0.85546875" style="70" customWidth="1"/>
    <col min="14" max="15" width="10.7109375" style="70" customWidth="1"/>
    <col min="16" max="16" width="0.85546875" style="70" customWidth="1"/>
    <col min="17" max="18" width="11.7109375" style="70" customWidth="1"/>
    <col min="19" max="16384" width="9.140625" style="70"/>
  </cols>
  <sheetData>
    <row r="1" spans="1:20" ht="20.25" customHeight="1" x14ac:dyDescent="0.2">
      <c r="A1" s="263" t="s">
        <v>110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20" ht="18" customHeight="1" thickBot="1" x14ac:dyDescent="0.3">
      <c r="A2" s="66" t="s">
        <v>114</v>
      </c>
      <c r="B2" s="67"/>
      <c r="C2" s="67"/>
      <c r="D2" s="67"/>
      <c r="E2" s="67"/>
      <c r="F2" s="296"/>
      <c r="G2" s="296"/>
      <c r="H2" s="296"/>
      <c r="I2" s="296"/>
      <c r="J2" s="296"/>
      <c r="K2" s="296"/>
      <c r="L2" s="296"/>
      <c r="M2" s="67"/>
      <c r="N2" s="67"/>
      <c r="O2" s="67"/>
    </row>
    <row r="3" spans="1:20" ht="23.25" customHeight="1" thickTop="1" x14ac:dyDescent="0.2">
      <c r="A3" s="292" t="s">
        <v>14</v>
      </c>
      <c r="B3" s="294" t="s">
        <v>56</v>
      </c>
      <c r="C3" s="294"/>
      <c r="D3" s="105"/>
      <c r="E3" s="294" t="s">
        <v>57</v>
      </c>
      <c r="F3" s="294"/>
      <c r="G3" s="105"/>
      <c r="H3" s="294" t="s">
        <v>60</v>
      </c>
      <c r="I3" s="294"/>
      <c r="J3" s="105"/>
      <c r="K3" s="294" t="s">
        <v>61</v>
      </c>
      <c r="L3" s="294"/>
      <c r="M3" s="105"/>
      <c r="N3" s="294" t="s">
        <v>58</v>
      </c>
      <c r="O3" s="294"/>
      <c r="P3" s="105"/>
      <c r="Q3" s="294" t="s">
        <v>0</v>
      </c>
      <c r="R3" s="294"/>
    </row>
    <row r="4" spans="1:20" ht="21" customHeight="1" x14ac:dyDescent="0.2">
      <c r="A4" s="295"/>
      <c r="B4" s="76" t="s">
        <v>95</v>
      </c>
      <c r="C4" s="76" t="s">
        <v>96</v>
      </c>
      <c r="D4" s="123"/>
      <c r="E4" s="76" t="s">
        <v>95</v>
      </c>
      <c r="F4" s="76" t="s">
        <v>96</v>
      </c>
      <c r="G4" s="123"/>
      <c r="H4" s="76" t="s">
        <v>95</v>
      </c>
      <c r="I4" s="76" t="s">
        <v>96</v>
      </c>
      <c r="J4" s="123"/>
      <c r="K4" s="76" t="s">
        <v>95</v>
      </c>
      <c r="L4" s="76" t="s">
        <v>96</v>
      </c>
      <c r="M4" s="123"/>
      <c r="N4" s="76" t="s">
        <v>95</v>
      </c>
      <c r="O4" s="76" t="s">
        <v>96</v>
      </c>
      <c r="P4" s="123"/>
      <c r="Q4" s="76" t="s">
        <v>95</v>
      </c>
      <c r="R4" s="76" t="s">
        <v>96</v>
      </c>
    </row>
    <row r="5" spans="1:20" s="71" customFormat="1" ht="23.1" customHeight="1" x14ac:dyDescent="0.2">
      <c r="A5" s="38" t="s">
        <v>15</v>
      </c>
      <c r="B5" s="184">
        <v>211</v>
      </c>
      <c r="C5" s="184">
        <v>35675</v>
      </c>
      <c r="D5" s="184"/>
      <c r="E5" s="184">
        <v>0</v>
      </c>
      <c r="F5" s="184">
        <v>69334</v>
      </c>
      <c r="G5" s="184"/>
      <c r="H5" s="184">
        <v>0</v>
      </c>
      <c r="I5" s="184">
        <v>0</v>
      </c>
      <c r="J5" s="184"/>
      <c r="K5" s="184">
        <v>1600</v>
      </c>
      <c r="L5" s="184">
        <v>0</v>
      </c>
      <c r="M5" s="184"/>
      <c r="N5" s="184">
        <v>5781</v>
      </c>
      <c r="O5" s="184">
        <v>52541</v>
      </c>
      <c r="P5" s="184"/>
      <c r="Q5" s="184">
        <f>B5+E5+H5+K5+N5</f>
        <v>7592</v>
      </c>
      <c r="R5" s="184">
        <f>C5+F5+I5+L5+O5</f>
        <v>157550</v>
      </c>
      <c r="S5" s="57"/>
      <c r="T5" s="57"/>
    </row>
    <row r="6" spans="1:20" s="71" customFormat="1" ht="23.1" customHeight="1" x14ac:dyDescent="0.2">
      <c r="A6" s="38" t="s">
        <v>1</v>
      </c>
      <c r="B6" s="184">
        <v>0</v>
      </c>
      <c r="C6" s="184">
        <v>852</v>
      </c>
      <c r="D6" s="184"/>
      <c r="E6" s="184">
        <v>1968</v>
      </c>
      <c r="F6" s="184">
        <v>0</v>
      </c>
      <c r="G6" s="184"/>
      <c r="H6" s="184">
        <v>0</v>
      </c>
      <c r="I6" s="184">
        <v>0</v>
      </c>
      <c r="J6" s="184"/>
      <c r="K6" s="184">
        <v>507</v>
      </c>
      <c r="L6" s="184">
        <v>0</v>
      </c>
      <c r="M6" s="184"/>
      <c r="N6" s="184">
        <v>4823</v>
      </c>
      <c r="O6" s="184">
        <v>34023</v>
      </c>
      <c r="P6" s="184"/>
      <c r="Q6" s="184">
        <f t="shared" ref="Q6:Q19" si="0">B6+E6+H6+K6+N6</f>
        <v>7298</v>
      </c>
      <c r="R6" s="184">
        <f t="shared" ref="R6:R19" si="1">C6+F6+I6+L6+O6</f>
        <v>34875</v>
      </c>
    </row>
    <row r="7" spans="1:20" s="71" customFormat="1" ht="23.1" customHeight="1" x14ac:dyDescent="0.2">
      <c r="A7" s="38" t="s">
        <v>2</v>
      </c>
      <c r="B7" s="184">
        <v>185</v>
      </c>
      <c r="C7" s="184">
        <v>6707</v>
      </c>
      <c r="D7" s="184"/>
      <c r="E7" s="184">
        <v>83459</v>
      </c>
      <c r="F7" s="184">
        <v>1052</v>
      </c>
      <c r="G7" s="184"/>
      <c r="H7" s="184">
        <v>0</v>
      </c>
      <c r="I7" s="184">
        <v>70</v>
      </c>
      <c r="J7" s="184"/>
      <c r="K7" s="184">
        <v>40</v>
      </c>
      <c r="L7" s="184">
        <v>244</v>
      </c>
      <c r="M7" s="184"/>
      <c r="N7" s="184">
        <v>5149.2</v>
      </c>
      <c r="O7" s="184">
        <v>29442</v>
      </c>
      <c r="P7" s="184"/>
      <c r="Q7" s="184">
        <f t="shared" si="0"/>
        <v>88833.2</v>
      </c>
      <c r="R7" s="184">
        <f t="shared" si="1"/>
        <v>37515</v>
      </c>
    </row>
    <row r="8" spans="1:20" s="71" customFormat="1" ht="23.1" customHeight="1" x14ac:dyDescent="0.2">
      <c r="A8" s="38" t="s">
        <v>36</v>
      </c>
      <c r="B8" s="184">
        <v>210</v>
      </c>
      <c r="C8" s="184">
        <v>856</v>
      </c>
      <c r="D8" s="184"/>
      <c r="E8" s="184">
        <v>0</v>
      </c>
      <c r="F8" s="184">
        <v>4050</v>
      </c>
      <c r="G8" s="184"/>
      <c r="H8" s="184">
        <v>0</v>
      </c>
      <c r="I8" s="184">
        <v>0</v>
      </c>
      <c r="J8" s="184"/>
      <c r="K8" s="184">
        <v>825</v>
      </c>
      <c r="L8" s="184">
        <v>180</v>
      </c>
      <c r="M8" s="184"/>
      <c r="N8" s="184">
        <v>1918</v>
      </c>
      <c r="O8" s="184">
        <v>6527</v>
      </c>
      <c r="P8" s="184"/>
      <c r="Q8" s="184">
        <f t="shared" si="0"/>
        <v>2953</v>
      </c>
      <c r="R8" s="184">
        <f t="shared" si="1"/>
        <v>11613</v>
      </c>
    </row>
    <row r="9" spans="1:20" s="71" customFormat="1" ht="23.1" customHeight="1" x14ac:dyDescent="0.2">
      <c r="A9" s="39" t="s">
        <v>3</v>
      </c>
      <c r="B9" s="184">
        <v>572.4</v>
      </c>
      <c r="C9" s="185">
        <v>12436</v>
      </c>
      <c r="D9" s="185"/>
      <c r="E9" s="185">
        <v>40</v>
      </c>
      <c r="F9" s="185">
        <v>1991</v>
      </c>
      <c r="G9" s="185"/>
      <c r="H9" s="185">
        <v>0</v>
      </c>
      <c r="I9" s="185">
        <v>0</v>
      </c>
      <c r="J9" s="185"/>
      <c r="K9" s="185">
        <v>1450</v>
      </c>
      <c r="L9" s="184">
        <v>90</v>
      </c>
      <c r="M9" s="185"/>
      <c r="N9" s="184">
        <v>2618</v>
      </c>
      <c r="O9" s="184">
        <v>18481</v>
      </c>
      <c r="P9" s="185"/>
      <c r="Q9" s="184">
        <f t="shared" si="0"/>
        <v>4680.3999999999996</v>
      </c>
      <c r="R9" s="184">
        <f t="shared" si="1"/>
        <v>32998</v>
      </c>
    </row>
    <row r="10" spans="1:20" s="71" customFormat="1" ht="23.1" customHeight="1" x14ac:dyDescent="0.2">
      <c r="A10" s="39" t="s">
        <v>4</v>
      </c>
      <c r="B10" s="185">
        <v>0</v>
      </c>
      <c r="C10" s="185">
        <v>4611.3999999999996</v>
      </c>
      <c r="D10" s="185"/>
      <c r="E10" s="185">
        <v>478.9</v>
      </c>
      <c r="F10" s="185">
        <v>2578.25</v>
      </c>
      <c r="G10" s="185"/>
      <c r="H10" s="185">
        <v>0</v>
      </c>
      <c r="I10" s="185">
        <v>0</v>
      </c>
      <c r="J10" s="185"/>
      <c r="K10" s="185">
        <v>1136</v>
      </c>
      <c r="L10" s="184">
        <v>594</v>
      </c>
      <c r="M10" s="185"/>
      <c r="N10" s="184">
        <v>7262</v>
      </c>
      <c r="O10" s="184">
        <v>24060</v>
      </c>
      <c r="P10" s="185"/>
      <c r="Q10" s="184">
        <f t="shared" si="0"/>
        <v>8876.9</v>
      </c>
      <c r="R10" s="184">
        <f t="shared" si="1"/>
        <v>31843.65</v>
      </c>
    </row>
    <row r="11" spans="1:20" s="71" customFormat="1" ht="23.1" customHeight="1" x14ac:dyDescent="0.2">
      <c r="A11" s="39" t="s">
        <v>5</v>
      </c>
      <c r="B11" s="184">
        <v>193</v>
      </c>
      <c r="C11" s="184">
        <v>2500.5</v>
      </c>
      <c r="D11" s="184"/>
      <c r="E11" s="184">
        <v>0</v>
      </c>
      <c r="F11" s="184">
        <v>1590</v>
      </c>
      <c r="G11" s="184"/>
      <c r="H11" s="184">
        <v>0</v>
      </c>
      <c r="I11" s="184">
        <v>0</v>
      </c>
      <c r="J11" s="185"/>
      <c r="K11" s="185">
        <v>250</v>
      </c>
      <c r="L11" s="184">
        <v>1820</v>
      </c>
      <c r="M11" s="185"/>
      <c r="N11" s="184">
        <v>419</v>
      </c>
      <c r="O11" s="184">
        <v>2545</v>
      </c>
      <c r="P11" s="185"/>
      <c r="Q11" s="184">
        <f t="shared" si="0"/>
        <v>862</v>
      </c>
      <c r="R11" s="184">
        <f t="shared" si="1"/>
        <v>8455.5</v>
      </c>
    </row>
    <row r="12" spans="1:20" s="71" customFormat="1" ht="23.1" customHeight="1" x14ac:dyDescent="0.2">
      <c r="A12" s="39" t="s">
        <v>6</v>
      </c>
      <c r="B12" s="184">
        <v>0</v>
      </c>
      <c r="C12" s="184">
        <v>6679</v>
      </c>
      <c r="D12" s="184"/>
      <c r="E12" s="184">
        <v>170</v>
      </c>
      <c r="F12" s="184">
        <v>933</v>
      </c>
      <c r="G12" s="184"/>
      <c r="H12" s="184">
        <v>0</v>
      </c>
      <c r="I12" s="184">
        <v>0</v>
      </c>
      <c r="J12" s="184"/>
      <c r="K12" s="184">
        <v>400</v>
      </c>
      <c r="L12" s="184">
        <v>239</v>
      </c>
      <c r="M12" s="184"/>
      <c r="N12" s="184">
        <v>2815</v>
      </c>
      <c r="O12" s="184">
        <v>103108</v>
      </c>
      <c r="P12" s="184"/>
      <c r="Q12" s="184">
        <f t="shared" si="0"/>
        <v>3385</v>
      </c>
      <c r="R12" s="184">
        <f t="shared" si="1"/>
        <v>110959</v>
      </c>
    </row>
    <row r="13" spans="1:20" s="71" customFormat="1" ht="23.1" customHeight="1" x14ac:dyDescent="0.2">
      <c r="A13" s="39" t="s">
        <v>7</v>
      </c>
      <c r="B13" s="184">
        <v>220</v>
      </c>
      <c r="C13" s="184">
        <v>3976</v>
      </c>
      <c r="D13" s="184"/>
      <c r="E13" s="184">
        <v>130</v>
      </c>
      <c r="F13" s="184">
        <v>190</v>
      </c>
      <c r="G13" s="184"/>
      <c r="H13" s="184">
        <v>0</v>
      </c>
      <c r="I13" s="184">
        <v>0</v>
      </c>
      <c r="J13" s="184"/>
      <c r="K13" s="184">
        <v>350</v>
      </c>
      <c r="L13" s="184">
        <v>100</v>
      </c>
      <c r="M13" s="184"/>
      <c r="N13" s="184">
        <v>1844</v>
      </c>
      <c r="O13" s="184">
        <v>2971</v>
      </c>
      <c r="P13" s="184"/>
      <c r="Q13" s="184">
        <f t="shared" si="0"/>
        <v>2544</v>
      </c>
      <c r="R13" s="184">
        <f t="shared" si="1"/>
        <v>7237</v>
      </c>
    </row>
    <row r="14" spans="1:20" s="71" customFormat="1" ht="23.1" customHeight="1" x14ac:dyDescent="0.2">
      <c r="A14" s="39" t="s">
        <v>8</v>
      </c>
      <c r="B14" s="185">
        <v>100</v>
      </c>
      <c r="C14" s="185">
        <v>5840</v>
      </c>
      <c r="D14" s="185"/>
      <c r="E14" s="185">
        <v>245</v>
      </c>
      <c r="F14" s="185">
        <v>380</v>
      </c>
      <c r="G14" s="185"/>
      <c r="H14" s="185">
        <v>0</v>
      </c>
      <c r="I14" s="185">
        <v>0</v>
      </c>
      <c r="J14" s="185"/>
      <c r="K14" s="185">
        <v>600</v>
      </c>
      <c r="L14" s="184">
        <v>270</v>
      </c>
      <c r="M14" s="185"/>
      <c r="N14" s="184">
        <v>3876.9</v>
      </c>
      <c r="O14" s="184">
        <v>11707.2</v>
      </c>
      <c r="P14" s="185"/>
      <c r="Q14" s="184">
        <f>B14+E14+H14+K14+N14</f>
        <v>4821.8999999999996</v>
      </c>
      <c r="R14" s="184">
        <f t="shared" si="1"/>
        <v>18197.2</v>
      </c>
    </row>
    <row r="15" spans="1:20" s="71" customFormat="1" ht="23.1" customHeight="1" x14ac:dyDescent="0.2">
      <c r="A15" s="39" t="s">
        <v>9</v>
      </c>
      <c r="B15" s="185">
        <v>0</v>
      </c>
      <c r="C15" s="185">
        <v>744.4</v>
      </c>
      <c r="D15" s="185"/>
      <c r="E15" s="185">
        <v>4970</v>
      </c>
      <c r="F15" s="185">
        <v>510</v>
      </c>
      <c r="G15" s="185"/>
      <c r="H15" s="185">
        <v>0</v>
      </c>
      <c r="I15" s="185">
        <v>0</v>
      </c>
      <c r="J15" s="185"/>
      <c r="K15" s="184">
        <v>450</v>
      </c>
      <c r="L15" s="184">
        <v>203</v>
      </c>
      <c r="M15" s="185"/>
      <c r="N15" s="184">
        <v>2476</v>
      </c>
      <c r="O15" s="184">
        <v>10043</v>
      </c>
      <c r="P15" s="185"/>
      <c r="Q15" s="184">
        <f t="shared" si="0"/>
        <v>7896</v>
      </c>
      <c r="R15" s="184">
        <f t="shared" si="1"/>
        <v>11500.4</v>
      </c>
    </row>
    <row r="16" spans="1:20" s="71" customFormat="1" ht="23.1" customHeight="1" x14ac:dyDescent="0.2">
      <c r="A16" s="39" t="s">
        <v>10</v>
      </c>
      <c r="B16" s="185">
        <v>8</v>
      </c>
      <c r="C16" s="185">
        <v>349</v>
      </c>
      <c r="D16" s="185"/>
      <c r="E16" s="185">
        <v>1933</v>
      </c>
      <c r="F16" s="185">
        <v>435</v>
      </c>
      <c r="G16" s="185"/>
      <c r="H16" s="185">
        <v>0</v>
      </c>
      <c r="I16" s="185">
        <v>0</v>
      </c>
      <c r="J16" s="185"/>
      <c r="K16" s="184">
        <v>0</v>
      </c>
      <c r="L16" s="184">
        <v>597</v>
      </c>
      <c r="M16" s="185"/>
      <c r="N16" s="184">
        <f>837+192.766+5488.324</f>
        <v>6518.09</v>
      </c>
      <c r="O16" s="184">
        <v>1790.1</v>
      </c>
      <c r="P16" s="185"/>
      <c r="Q16" s="184">
        <f t="shared" si="0"/>
        <v>8459.09</v>
      </c>
      <c r="R16" s="184">
        <f t="shared" si="1"/>
        <v>3171.1</v>
      </c>
    </row>
    <row r="17" spans="1:18" s="71" customFormat="1" ht="23.1" customHeight="1" x14ac:dyDescent="0.2">
      <c r="A17" s="39" t="s">
        <v>11</v>
      </c>
      <c r="B17" s="185">
        <v>0</v>
      </c>
      <c r="C17" s="185">
        <v>649</v>
      </c>
      <c r="D17" s="185"/>
      <c r="E17" s="185">
        <v>380</v>
      </c>
      <c r="F17" s="185">
        <v>881</v>
      </c>
      <c r="G17" s="185"/>
      <c r="H17" s="185">
        <v>0</v>
      </c>
      <c r="I17" s="185">
        <v>0</v>
      </c>
      <c r="J17" s="185"/>
      <c r="K17" s="184">
        <v>700</v>
      </c>
      <c r="L17" s="184">
        <v>0</v>
      </c>
      <c r="M17" s="185"/>
      <c r="N17" s="184">
        <v>0</v>
      </c>
      <c r="O17" s="184">
        <v>220</v>
      </c>
      <c r="P17" s="185"/>
      <c r="Q17" s="184">
        <f t="shared" si="0"/>
        <v>1080</v>
      </c>
      <c r="R17" s="184">
        <f>C17+F17+I17+L17+O17</f>
        <v>1750</v>
      </c>
    </row>
    <row r="18" spans="1:18" s="71" customFormat="1" ht="23.1" customHeight="1" x14ac:dyDescent="0.2">
      <c r="A18" s="39" t="s">
        <v>12</v>
      </c>
      <c r="B18" s="185">
        <v>8</v>
      </c>
      <c r="C18" s="185">
        <v>421</v>
      </c>
      <c r="D18" s="185"/>
      <c r="E18" s="185">
        <v>0</v>
      </c>
      <c r="F18" s="185">
        <v>433</v>
      </c>
      <c r="G18" s="185"/>
      <c r="H18" s="185">
        <v>0</v>
      </c>
      <c r="I18" s="185">
        <v>0</v>
      </c>
      <c r="J18" s="185"/>
      <c r="K18" s="184">
        <v>950</v>
      </c>
      <c r="L18" s="185">
        <v>597</v>
      </c>
      <c r="M18" s="185"/>
      <c r="N18" s="184">
        <v>6518.1</v>
      </c>
      <c r="O18" s="184">
        <v>1790.1</v>
      </c>
      <c r="P18" s="185"/>
      <c r="Q18" s="184">
        <f t="shared" si="0"/>
        <v>7476.1</v>
      </c>
      <c r="R18" s="184">
        <f t="shared" si="1"/>
        <v>3241.1</v>
      </c>
    </row>
    <row r="19" spans="1:18" s="71" customFormat="1" ht="23.1" customHeight="1" x14ac:dyDescent="0.2">
      <c r="A19" s="41" t="s">
        <v>13</v>
      </c>
      <c r="B19" s="186">
        <v>428</v>
      </c>
      <c r="C19" s="186">
        <v>13150</v>
      </c>
      <c r="D19" s="186"/>
      <c r="E19" s="186">
        <v>0</v>
      </c>
      <c r="F19" s="186">
        <v>984.6</v>
      </c>
      <c r="G19" s="186"/>
      <c r="H19" s="186">
        <v>0</v>
      </c>
      <c r="I19" s="186">
        <v>0</v>
      </c>
      <c r="J19" s="186"/>
      <c r="K19" s="186">
        <v>282</v>
      </c>
      <c r="L19" s="186">
        <v>0</v>
      </c>
      <c r="M19" s="186"/>
      <c r="N19" s="186">
        <v>0</v>
      </c>
      <c r="O19" s="186">
        <v>3747.6</v>
      </c>
      <c r="P19" s="186"/>
      <c r="Q19" s="184">
        <f t="shared" si="0"/>
        <v>710</v>
      </c>
      <c r="R19" s="184">
        <f t="shared" si="1"/>
        <v>17882.2</v>
      </c>
    </row>
    <row r="20" spans="1:18" ht="23.1" customHeight="1" thickBot="1" x14ac:dyDescent="0.25">
      <c r="A20" s="216" t="s">
        <v>38</v>
      </c>
      <c r="B20" s="221">
        <f>SUM(B5:B19)</f>
        <v>2135.4</v>
      </c>
      <c r="C20" s="221">
        <f>SUM(C5:C19)</f>
        <v>95446.299999999988</v>
      </c>
      <c r="D20" s="221"/>
      <c r="E20" s="221">
        <f>SUM(E5:E19)</f>
        <v>93773.9</v>
      </c>
      <c r="F20" s="221">
        <f>SUM(F5:F19)</f>
        <v>85341.85</v>
      </c>
      <c r="G20" s="221"/>
      <c r="H20" s="221">
        <f>SUM(H5:H19)</f>
        <v>0</v>
      </c>
      <c r="I20" s="221">
        <f>SUM(I5:I19)</f>
        <v>70</v>
      </c>
      <c r="J20" s="221"/>
      <c r="K20" s="221">
        <f>SUM(K5:K19)</f>
        <v>9540</v>
      </c>
      <c r="L20" s="221">
        <f>SUM(L5:L19)</f>
        <v>4934</v>
      </c>
      <c r="M20" s="221"/>
      <c r="N20" s="221">
        <f>SUM(N5:N19)</f>
        <v>52018.29</v>
      </c>
      <c r="O20" s="221">
        <f>SUM(O5:O19)</f>
        <v>302995.99999999994</v>
      </c>
      <c r="P20" s="221"/>
      <c r="Q20" s="221">
        <f>SUM(Q5:Q19)</f>
        <v>157467.59</v>
      </c>
      <c r="R20" s="221">
        <f>SUM(R5:R19)</f>
        <v>488788.15</v>
      </c>
    </row>
    <row r="21" spans="1:18" ht="7.5" customHeight="1" thickTop="1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</row>
    <row r="22" spans="1:18" ht="15" customHeight="1" x14ac:dyDescent="0.2">
      <c r="A22" s="248" t="s">
        <v>75</v>
      </c>
      <c r="B22" s="248"/>
      <c r="C22" s="248"/>
      <c r="D22" s="248"/>
      <c r="E22" s="248"/>
      <c r="F22" s="248"/>
      <c r="G22" s="248"/>
      <c r="H22" s="248"/>
      <c r="I22" s="131"/>
      <c r="J22" s="131"/>
      <c r="K22" s="131"/>
      <c r="L22" s="131"/>
      <c r="M22" s="131"/>
      <c r="N22" s="131"/>
      <c r="O22" s="131"/>
      <c r="P22" s="131"/>
      <c r="Q22" s="131"/>
      <c r="R22" s="131"/>
    </row>
    <row r="23" spans="1:18" ht="11.25" customHeight="1" x14ac:dyDescent="0.2">
      <c r="I23" s="111"/>
      <c r="J23" s="111"/>
      <c r="K23" s="111"/>
      <c r="L23" s="111"/>
      <c r="M23" s="111"/>
      <c r="N23" s="111"/>
      <c r="O23" s="83"/>
    </row>
    <row r="24" spans="1:18" ht="71.25" customHeight="1" x14ac:dyDescent="0.2">
      <c r="A24" s="130"/>
      <c r="B24" s="130"/>
      <c r="C24" s="130"/>
      <c r="D24" s="130"/>
      <c r="E24" s="130"/>
      <c r="F24" s="130"/>
      <c r="G24" s="130"/>
      <c r="H24" s="130"/>
      <c r="I24" s="132"/>
      <c r="J24" s="132"/>
      <c r="K24" s="132"/>
      <c r="L24" s="132"/>
      <c r="M24" s="132"/>
      <c r="N24" s="132"/>
      <c r="O24" s="83"/>
    </row>
    <row r="25" spans="1:18" ht="18.75" customHeight="1" x14ac:dyDescent="0.2">
      <c r="A25" s="247" t="s">
        <v>46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60">
        <v>19</v>
      </c>
      <c r="M25" s="60"/>
      <c r="N25" s="20"/>
      <c r="O25" s="20"/>
      <c r="P25" s="20"/>
      <c r="Q25" s="20"/>
      <c r="R25" s="20"/>
    </row>
  </sheetData>
  <mergeCells count="11">
    <mergeCell ref="A1:R1"/>
    <mergeCell ref="Q3:R3"/>
    <mergeCell ref="A25:K25"/>
    <mergeCell ref="B3:C3"/>
    <mergeCell ref="K3:L3"/>
    <mergeCell ref="N3:O3"/>
    <mergeCell ref="A3:A4"/>
    <mergeCell ref="E3:F3"/>
    <mergeCell ref="H3:I3"/>
    <mergeCell ref="F2:L2"/>
    <mergeCell ref="A22:H22"/>
  </mergeCells>
  <printOptions horizontalCentered="1"/>
  <pageMargins left="0.70866141732283472" right="0.70866141732283472" top="0.39370078740157483" bottom="0.35433070866141736" header="0.31496062992125984" footer="0.31496062992125984"/>
  <pageSetup paperSize="9" scale="9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25"/>
  <sheetViews>
    <sheetView rightToLeft="1" view="pageBreakPreview" topLeftCell="A9" zoomScaleNormal="100" zoomScaleSheetLayoutView="100" workbookViewId="0">
      <selection activeCell="G24" sqref="G24"/>
    </sheetView>
  </sheetViews>
  <sheetFormatPr defaultRowHeight="12.75" x14ac:dyDescent="0.2"/>
  <cols>
    <col min="1" max="1" width="1" style="71" customWidth="1"/>
    <col min="2" max="2" width="16.28515625" customWidth="1"/>
    <col min="3" max="3" width="15.7109375" style="70" customWidth="1"/>
    <col min="4" max="4" width="15.7109375" style="55" customWidth="1"/>
    <col min="5" max="5" width="15.7109375" style="17" customWidth="1"/>
    <col min="6" max="7" width="15.7109375" customWidth="1"/>
  </cols>
  <sheetData>
    <row r="1" spans="1:9" ht="28.5" customHeight="1" x14ac:dyDescent="0.2">
      <c r="B1" s="297" t="s">
        <v>108</v>
      </c>
      <c r="C1" s="297"/>
      <c r="D1" s="297"/>
      <c r="E1" s="297"/>
      <c r="F1" s="297"/>
      <c r="G1" s="297"/>
    </row>
    <row r="2" spans="1:9" s="18" customFormat="1" ht="20.25" customHeight="1" thickBot="1" x14ac:dyDescent="0.25">
      <c r="A2" s="71"/>
      <c r="B2" s="63" t="s">
        <v>115</v>
      </c>
      <c r="C2" s="298"/>
      <c r="D2" s="298"/>
      <c r="E2" s="298"/>
      <c r="G2" s="242" t="s">
        <v>35</v>
      </c>
    </row>
    <row r="3" spans="1:9" ht="34.5" customHeight="1" thickTop="1" x14ac:dyDescent="0.2">
      <c r="B3" s="101" t="s">
        <v>14</v>
      </c>
      <c r="C3" s="102" t="s">
        <v>55</v>
      </c>
      <c r="D3" s="102" t="s">
        <v>50</v>
      </c>
      <c r="E3" s="102" t="s">
        <v>52</v>
      </c>
      <c r="F3" s="102" t="s">
        <v>51</v>
      </c>
      <c r="G3" s="102" t="s">
        <v>0</v>
      </c>
      <c r="H3" t="s">
        <v>14</v>
      </c>
    </row>
    <row r="4" spans="1:9" s="37" customFormat="1" ht="24.95" customHeight="1" x14ac:dyDescent="0.2">
      <c r="A4" s="71"/>
      <c r="B4" s="64" t="s">
        <v>15</v>
      </c>
      <c r="C4" s="40">
        <v>20953</v>
      </c>
      <c r="D4" s="40">
        <v>43942</v>
      </c>
      <c r="E4" s="118">
        <v>0</v>
      </c>
      <c r="F4" s="118">
        <v>0</v>
      </c>
      <c r="G4" s="40">
        <f>SUM(C4:F4)</f>
        <v>64895</v>
      </c>
      <c r="H4" s="71" t="s">
        <v>15</v>
      </c>
      <c r="I4" s="161">
        <f>G4/1000</f>
        <v>64.894999999999996</v>
      </c>
    </row>
    <row r="5" spans="1:9" s="49" customFormat="1" ht="24.95" customHeight="1" x14ac:dyDescent="0.2">
      <c r="A5" s="72"/>
      <c r="B5" s="65" t="s">
        <v>1</v>
      </c>
      <c r="C5" s="40">
        <v>21866</v>
      </c>
      <c r="D5" s="40">
        <v>26156</v>
      </c>
      <c r="E5" s="118">
        <v>0</v>
      </c>
      <c r="F5" s="118">
        <v>0</v>
      </c>
      <c r="G5" s="100">
        <f>SUM(C5:F5)</f>
        <v>48022</v>
      </c>
      <c r="H5" s="72" t="s">
        <v>1</v>
      </c>
      <c r="I5" s="161">
        <f t="shared" ref="I5:I18" si="0">G5/1000</f>
        <v>48.021999999999998</v>
      </c>
    </row>
    <row r="6" spans="1:9" s="37" customFormat="1" ht="24.95" customHeight="1" x14ac:dyDescent="0.2">
      <c r="A6" s="71"/>
      <c r="B6" s="65" t="s">
        <v>2</v>
      </c>
      <c r="C6" s="40">
        <v>18066</v>
      </c>
      <c r="D6" s="40">
        <v>12662</v>
      </c>
      <c r="E6" s="118">
        <v>0</v>
      </c>
      <c r="F6" s="118">
        <v>0</v>
      </c>
      <c r="G6" s="100">
        <f>SUM(C6:F6)</f>
        <v>30728</v>
      </c>
      <c r="H6" s="71" t="s">
        <v>2</v>
      </c>
      <c r="I6" s="161">
        <f t="shared" si="0"/>
        <v>30.728000000000002</v>
      </c>
    </row>
    <row r="7" spans="1:9" s="37" customFormat="1" ht="24.95" customHeight="1" x14ac:dyDescent="0.2">
      <c r="A7" s="71"/>
      <c r="B7" s="65" t="s">
        <v>30</v>
      </c>
      <c r="C7" s="40">
        <v>19954</v>
      </c>
      <c r="D7" s="40">
        <v>15529</v>
      </c>
      <c r="E7" s="118">
        <v>0</v>
      </c>
      <c r="F7" s="118">
        <v>0</v>
      </c>
      <c r="G7" s="40">
        <f t="shared" ref="G7:G19" si="1">SUM(C7:F7)</f>
        <v>35483</v>
      </c>
      <c r="H7" s="71" t="s">
        <v>30</v>
      </c>
      <c r="I7" s="161">
        <f t="shared" si="0"/>
        <v>35.482999999999997</v>
      </c>
    </row>
    <row r="8" spans="1:9" s="37" customFormat="1" ht="24.95" customHeight="1" x14ac:dyDescent="0.2">
      <c r="A8" s="71"/>
      <c r="B8" s="65" t="s">
        <v>3</v>
      </c>
      <c r="C8" s="40">
        <v>21262</v>
      </c>
      <c r="D8" s="40">
        <v>14241</v>
      </c>
      <c r="E8" s="118">
        <v>0</v>
      </c>
      <c r="F8" s="118">
        <v>0</v>
      </c>
      <c r="G8" s="100">
        <f t="shared" si="1"/>
        <v>35503</v>
      </c>
      <c r="H8" s="71" t="s">
        <v>3</v>
      </c>
      <c r="I8" s="161">
        <f t="shared" si="0"/>
        <v>35.503</v>
      </c>
    </row>
    <row r="9" spans="1:9" s="37" customFormat="1" ht="24.95" customHeight="1" x14ac:dyDescent="0.2">
      <c r="A9" s="71"/>
      <c r="B9" s="65" t="s">
        <v>4</v>
      </c>
      <c r="C9" s="40">
        <v>16834</v>
      </c>
      <c r="D9" s="40">
        <v>8235</v>
      </c>
      <c r="E9" s="118">
        <v>0</v>
      </c>
      <c r="F9" s="118">
        <v>0</v>
      </c>
      <c r="G9" s="100">
        <f t="shared" si="1"/>
        <v>25069</v>
      </c>
      <c r="H9" s="71" t="s">
        <v>4</v>
      </c>
      <c r="I9" s="161">
        <f t="shared" si="0"/>
        <v>25.068999999999999</v>
      </c>
    </row>
    <row r="10" spans="1:9" s="37" customFormat="1" ht="24.95" customHeight="1" x14ac:dyDescent="0.2">
      <c r="A10" s="71"/>
      <c r="B10" s="65" t="s">
        <v>5</v>
      </c>
      <c r="C10" s="40">
        <v>5361</v>
      </c>
      <c r="D10" s="40">
        <v>4150</v>
      </c>
      <c r="E10" s="118">
        <v>0</v>
      </c>
      <c r="F10" s="118">
        <v>0</v>
      </c>
      <c r="G10" s="100">
        <f t="shared" si="1"/>
        <v>9511</v>
      </c>
      <c r="H10" s="71" t="s">
        <v>5</v>
      </c>
      <c r="I10" s="161">
        <f t="shared" si="0"/>
        <v>9.5109999999999992</v>
      </c>
    </row>
    <row r="11" spans="1:9" s="37" customFormat="1" ht="24.95" customHeight="1" x14ac:dyDescent="0.2">
      <c r="A11" s="71"/>
      <c r="B11" s="65" t="s">
        <v>6</v>
      </c>
      <c r="C11" s="40">
        <v>47442</v>
      </c>
      <c r="D11" s="40">
        <v>16353</v>
      </c>
      <c r="E11" s="118">
        <v>0</v>
      </c>
      <c r="F11" s="118">
        <v>0</v>
      </c>
      <c r="G11" s="100">
        <f t="shared" si="1"/>
        <v>63795</v>
      </c>
      <c r="H11" s="71" t="s">
        <v>6</v>
      </c>
      <c r="I11" s="161">
        <f t="shared" si="0"/>
        <v>63.795000000000002</v>
      </c>
    </row>
    <row r="12" spans="1:9" s="37" customFormat="1" ht="24.95" customHeight="1" x14ac:dyDescent="0.2">
      <c r="A12" s="71"/>
      <c r="B12" s="65" t="s">
        <v>7</v>
      </c>
      <c r="C12" s="40">
        <v>36345</v>
      </c>
      <c r="D12" s="40">
        <v>32985</v>
      </c>
      <c r="E12" s="118">
        <v>0</v>
      </c>
      <c r="F12" s="118">
        <v>0</v>
      </c>
      <c r="G12" s="100">
        <f t="shared" si="1"/>
        <v>69330</v>
      </c>
      <c r="H12" s="71" t="s">
        <v>7</v>
      </c>
      <c r="I12" s="161">
        <f t="shared" si="0"/>
        <v>69.33</v>
      </c>
    </row>
    <row r="13" spans="1:9" s="37" customFormat="1" ht="24.95" customHeight="1" x14ac:dyDescent="0.2">
      <c r="A13" s="71"/>
      <c r="B13" s="65" t="s">
        <v>8</v>
      </c>
      <c r="C13" s="40">
        <v>10498</v>
      </c>
      <c r="D13" s="40">
        <v>4619</v>
      </c>
      <c r="E13" s="118">
        <v>0</v>
      </c>
      <c r="F13" s="118">
        <v>0</v>
      </c>
      <c r="G13" s="100">
        <f t="shared" si="1"/>
        <v>15117</v>
      </c>
      <c r="H13" s="71" t="s">
        <v>8</v>
      </c>
      <c r="I13" s="161">
        <f t="shared" si="0"/>
        <v>15.117000000000001</v>
      </c>
    </row>
    <row r="14" spans="1:9" s="37" customFormat="1" ht="24.95" customHeight="1" x14ac:dyDescent="0.2">
      <c r="A14" s="71"/>
      <c r="B14" s="65" t="s">
        <v>9</v>
      </c>
      <c r="C14" s="40">
        <v>21551</v>
      </c>
      <c r="D14" s="40">
        <v>9836</v>
      </c>
      <c r="E14" s="118">
        <v>0</v>
      </c>
      <c r="F14" s="118">
        <v>0</v>
      </c>
      <c r="G14" s="100">
        <f t="shared" si="1"/>
        <v>31387</v>
      </c>
      <c r="H14" s="71" t="s">
        <v>9</v>
      </c>
      <c r="I14" s="161">
        <f t="shared" si="0"/>
        <v>31.387</v>
      </c>
    </row>
    <row r="15" spans="1:9" ht="24.95" customHeight="1" x14ac:dyDescent="0.2">
      <c r="B15" s="65" t="s">
        <v>10</v>
      </c>
      <c r="C15" s="40">
        <v>12331</v>
      </c>
      <c r="D15" s="40">
        <v>8278</v>
      </c>
      <c r="E15" s="118">
        <v>0</v>
      </c>
      <c r="F15" s="118">
        <v>0</v>
      </c>
      <c r="G15" s="100">
        <f t="shared" si="1"/>
        <v>20609</v>
      </c>
      <c r="H15" s="71" t="s">
        <v>10</v>
      </c>
      <c r="I15" s="161">
        <f t="shared" si="0"/>
        <v>20.609000000000002</v>
      </c>
    </row>
    <row r="16" spans="1:9" s="37" customFormat="1" ht="24.95" customHeight="1" x14ac:dyDescent="0.2">
      <c r="A16" s="71"/>
      <c r="B16" s="65" t="s">
        <v>11</v>
      </c>
      <c r="C16" s="40">
        <v>17996</v>
      </c>
      <c r="D16" s="40">
        <v>4031</v>
      </c>
      <c r="E16" s="118">
        <v>0</v>
      </c>
      <c r="F16" s="118">
        <v>0</v>
      </c>
      <c r="G16" s="100">
        <f t="shared" si="1"/>
        <v>22027</v>
      </c>
      <c r="H16" s="71" t="s">
        <v>11</v>
      </c>
      <c r="I16" s="161">
        <f t="shared" si="0"/>
        <v>22.027000000000001</v>
      </c>
    </row>
    <row r="17" spans="1:9" s="37" customFormat="1" ht="24.95" customHeight="1" x14ac:dyDescent="0.2">
      <c r="A17" s="71"/>
      <c r="B17" s="65" t="s">
        <v>12</v>
      </c>
      <c r="C17" s="40">
        <v>21432</v>
      </c>
      <c r="D17" s="40">
        <v>6186</v>
      </c>
      <c r="E17" s="118">
        <v>0</v>
      </c>
      <c r="F17" s="118">
        <v>0</v>
      </c>
      <c r="G17" s="100">
        <f t="shared" si="1"/>
        <v>27618</v>
      </c>
      <c r="H17" s="71" t="s">
        <v>12</v>
      </c>
      <c r="I17" s="161">
        <f t="shared" si="0"/>
        <v>27.617999999999999</v>
      </c>
    </row>
    <row r="18" spans="1:9" s="49" customFormat="1" ht="24.95" customHeight="1" x14ac:dyDescent="0.2">
      <c r="A18" s="72"/>
      <c r="B18" s="82" t="s">
        <v>13</v>
      </c>
      <c r="C18" s="206">
        <v>2623</v>
      </c>
      <c r="D18" s="206">
        <v>1337</v>
      </c>
      <c r="E18" s="222">
        <v>0</v>
      </c>
      <c r="F18" s="222">
        <v>0</v>
      </c>
      <c r="G18" s="112">
        <f t="shared" si="1"/>
        <v>3960</v>
      </c>
      <c r="H18" s="72" t="s">
        <v>13</v>
      </c>
      <c r="I18" s="161">
        <f t="shared" si="0"/>
        <v>3.96</v>
      </c>
    </row>
    <row r="19" spans="1:9" s="37" customFormat="1" ht="24.95" customHeight="1" thickBot="1" x14ac:dyDescent="0.25">
      <c r="A19" s="71"/>
      <c r="B19" s="216" t="s">
        <v>38</v>
      </c>
      <c r="C19" s="223">
        <f>SUM(C4:C18)</f>
        <v>294514</v>
      </c>
      <c r="D19" s="223">
        <f>SUM(D4:D18)</f>
        <v>208540</v>
      </c>
      <c r="E19" s="223">
        <v>0</v>
      </c>
      <c r="F19" s="223">
        <v>0</v>
      </c>
      <c r="G19" s="223">
        <f t="shared" si="1"/>
        <v>503054</v>
      </c>
      <c r="H19" s="71" t="s">
        <v>38</v>
      </c>
      <c r="I19" s="161">
        <v>479.94249899999994</v>
      </c>
    </row>
    <row r="20" spans="1:9" s="70" customFormat="1" ht="7.5" customHeight="1" thickTop="1" x14ac:dyDescent="0.2">
      <c r="A20" s="71"/>
      <c r="B20" s="125"/>
      <c r="C20" s="125"/>
      <c r="D20" s="125"/>
      <c r="E20" s="125"/>
      <c r="F20" s="125"/>
      <c r="G20" s="125"/>
      <c r="I20" s="16"/>
    </row>
    <row r="21" spans="1:9" s="31" customFormat="1" ht="18" customHeight="1" x14ac:dyDescent="0.2">
      <c r="A21" s="71"/>
      <c r="B21" s="248" t="s">
        <v>81</v>
      </c>
      <c r="C21" s="248"/>
      <c r="D21" s="248"/>
      <c r="E21" s="248"/>
    </row>
    <row r="22" spans="1:9" s="70" customFormat="1" ht="17.25" customHeight="1" x14ac:dyDescent="0.2">
      <c r="A22" s="71"/>
      <c r="B22" s="248"/>
      <c r="C22" s="248"/>
      <c r="D22" s="248"/>
      <c r="E22" s="248"/>
    </row>
    <row r="23" spans="1:9" s="70" customFormat="1" ht="18" customHeight="1" x14ac:dyDescent="0.2">
      <c r="A23" s="71"/>
      <c r="B23" s="164"/>
      <c r="C23" s="164"/>
      <c r="D23" s="164"/>
      <c r="E23" s="164"/>
    </row>
    <row r="24" spans="1:9" s="70" customFormat="1" ht="16.5" customHeight="1" x14ac:dyDescent="0.2">
      <c r="A24" s="71"/>
      <c r="B24" s="164"/>
      <c r="C24" s="164"/>
      <c r="D24" s="164"/>
      <c r="E24" s="164"/>
    </row>
    <row r="25" spans="1:9" s="19" customFormat="1" ht="21" customHeight="1" x14ac:dyDescent="0.2">
      <c r="A25" s="71"/>
      <c r="B25" s="247" t="s">
        <v>46</v>
      </c>
      <c r="C25" s="247"/>
      <c r="D25" s="247"/>
      <c r="E25" s="247"/>
      <c r="F25" s="291">
        <v>20</v>
      </c>
      <c r="G25" s="291"/>
    </row>
  </sheetData>
  <mergeCells count="6">
    <mergeCell ref="B1:G1"/>
    <mergeCell ref="F25:G25"/>
    <mergeCell ref="B25:E25"/>
    <mergeCell ref="C2:E2"/>
    <mergeCell ref="B21:E21"/>
    <mergeCell ref="B22:E22"/>
  </mergeCells>
  <phoneticPr fontId="0" type="noConversion"/>
  <printOptions horizontalCentered="1" verticalCentered="1"/>
  <pageMargins left="1.5354330708661419" right="1.5748031496062993" top="0.39370078740157483" bottom="0.19685039370078741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sahar computer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Bsoli</dc:creator>
  <cp:lastModifiedBy>DELL</cp:lastModifiedBy>
  <cp:lastPrinted>2019-09-01T05:05:22Z</cp:lastPrinted>
  <dcterms:created xsi:type="dcterms:W3CDTF">2003-08-26T22:37:50Z</dcterms:created>
  <dcterms:modified xsi:type="dcterms:W3CDTF">2019-09-01T05:11:12Z</dcterms:modified>
</cp:coreProperties>
</file>